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0" i="1" l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BG150" i="1"/>
  <c r="BH150" i="1"/>
  <c r="G150" i="1"/>
  <c r="BH151" i="1" l="1"/>
  <c r="BG151" i="1"/>
  <c r="BF151" i="1"/>
  <c r="BE151" i="1"/>
  <c r="BD151" i="1"/>
  <c r="BC151" i="1"/>
  <c r="BB151" i="1"/>
  <c r="BA151" i="1"/>
  <c r="AZ151" i="1"/>
  <c r="AY151" i="1"/>
  <c r="AX151" i="1"/>
  <c r="AW151" i="1"/>
  <c r="AX56" i="1"/>
  <c r="AY56" i="1"/>
  <c r="AZ56" i="1"/>
  <c r="BA56" i="1"/>
  <c r="BB56" i="1"/>
  <c r="BC56" i="1"/>
  <c r="BD56" i="1"/>
  <c r="BE56" i="1"/>
  <c r="BF56" i="1"/>
  <c r="BG56" i="1"/>
  <c r="BH56" i="1"/>
  <c r="AW56" i="1"/>
  <c r="AV151" i="1"/>
  <c r="AU151" i="1"/>
  <c r="AT151" i="1"/>
  <c r="AS151" i="1"/>
  <c r="AR151" i="1"/>
  <c r="AQ151" i="1"/>
  <c r="AP151" i="1"/>
  <c r="AO151" i="1"/>
  <c r="AN151" i="1"/>
  <c r="AM151" i="1"/>
  <c r="AK151" i="1"/>
  <c r="AL151" i="1"/>
  <c r="AL56" i="1"/>
  <c r="AM56" i="1"/>
  <c r="AN56" i="1"/>
  <c r="AO56" i="1"/>
  <c r="AP56" i="1"/>
  <c r="AQ56" i="1"/>
  <c r="AR56" i="1"/>
  <c r="AS56" i="1"/>
  <c r="AT56" i="1"/>
  <c r="AU56" i="1"/>
  <c r="AV56" i="1"/>
  <c r="AK56" i="1"/>
  <c r="AD148" i="1"/>
  <c r="AD151" i="1" s="1"/>
  <c r="AC148" i="1"/>
  <c r="AB148" i="1"/>
  <c r="AA148" i="1"/>
  <c r="Z148" i="1"/>
  <c r="Y148" i="1"/>
  <c r="X148" i="1"/>
  <c r="X151" i="1" s="1"/>
  <c r="W148" i="1"/>
  <c r="W151" i="1" s="1"/>
  <c r="V148" i="1"/>
  <c r="V151" i="1" s="1"/>
  <c r="U148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Y151" i="1"/>
  <c r="Z151" i="1"/>
  <c r="AA151" i="1"/>
  <c r="AB151" i="1"/>
  <c r="AC151" i="1"/>
  <c r="AE151" i="1"/>
  <c r="AF151" i="1"/>
  <c r="AG151" i="1"/>
  <c r="AH151" i="1"/>
  <c r="AI151" i="1"/>
  <c r="AJ151" i="1"/>
  <c r="H151" i="1"/>
  <c r="I151" i="1"/>
  <c r="G151" i="1"/>
  <c r="AL147" i="1" l="1"/>
  <c r="AP147" i="1"/>
  <c r="AQ147" i="1"/>
  <c r="AR147" i="1"/>
  <c r="AU147" i="1"/>
  <c r="AK147" i="1"/>
  <c r="AK116" i="1"/>
  <c r="AK146" i="1"/>
  <c r="AJ148" i="1"/>
  <c r="AI148" i="1"/>
  <c r="AH148" i="1"/>
  <c r="AG148" i="1"/>
  <c r="AF148" i="1"/>
  <c r="AF146" i="1"/>
  <c r="AE146" i="1"/>
  <c r="V147" i="1"/>
  <c r="W147" i="1"/>
  <c r="X147" i="1"/>
  <c r="Y147" i="1"/>
  <c r="Z147" i="1"/>
  <c r="AA147" i="1"/>
  <c r="AB147" i="1"/>
  <c r="AC147" i="1"/>
  <c r="AD147" i="1"/>
  <c r="U147" i="1"/>
  <c r="M147" i="1"/>
  <c r="N147" i="1"/>
  <c r="N148" i="1" s="1"/>
  <c r="O147" i="1"/>
  <c r="P147" i="1"/>
  <c r="Q147" i="1"/>
  <c r="R147" i="1"/>
  <c r="R148" i="1" s="1"/>
  <c r="S147" i="1"/>
  <c r="T147" i="1"/>
  <c r="L147" i="1"/>
  <c r="H147" i="1"/>
  <c r="I147" i="1"/>
  <c r="I148" i="1" s="1"/>
  <c r="J147" i="1"/>
  <c r="K147" i="1"/>
  <c r="G147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G146" i="1"/>
  <c r="AH146" i="1"/>
  <c r="AI146" i="1"/>
  <c r="AJ146" i="1"/>
  <c r="AL146" i="1"/>
  <c r="AP146" i="1"/>
  <c r="AQ146" i="1"/>
  <c r="AR146" i="1"/>
  <c r="AU146" i="1"/>
  <c r="AW146" i="1"/>
  <c r="AX146" i="1"/>
  <c r="BE146" i="1"/>
  <c r="H146" i="1"/>
  <c r="I146" i="1"/>
  <c r="J146" i="1"/>
  <c r="K146" i="1"/>
  <c r="G146" i="1"/>
  <c r="AE148" i="1"/>
  <c r="BE147" i="1"/>
  <c r="AX147" i="1"/>
  <c r="AW147" i="1"/>
  <c r="T148" i="1"/>
  <c r="S148" i="1"/>
  <c r="Q148" i="1"/>
  <c r="P148" i="1"/>
  <c r="O148" i="1"/>
  <c r="M148" i="1"/>
  <c r="L148" i="1"/>
  <c r="K148" i="1"/>
  <c r="J148" i="1"/>
  <c r="H148" i="1"/>
  <c r="G148" i="1"/>
  <c r="H142" i="1"/>
  <c r="I142" i="1"/>
  <c r="J142" i="1"/>
  <c r="L142" i="1"/>
  <c r="M142" i="1"/>
  <c r="N142" i="1"/>
  <c r="Q142" i="1"/>
  <c r="R142" i="1"/>
  <c r="S142" i="1"/>
  <c r="T142" i="1"/>
  <c r="U142" i="1"/>
  <c r="V142" i="1"/>
  <c r="W142" i="1"/>
  <c r="AA142" i="1"/>
  <c r="AC142" i="1"/>
  <c r="AD142" i="1"/>
  <c r="AF142" i="1"/>
  <c r="AK142" i="1"/>
  <c r="AL142" i="1"/>
  <c r="AQ142" i="1"/>
  <c r="AW142" i="1"/>
  <c r="AX142" i="1"/>
  <c r="BE142" i="1"/>
  <c r="G142" i="1"/>
  <c r="H134" i="1"/>
  <c r="I134" i="1"/>
  <c r="J134" i="1"/>
  <c r="L134" i="1"/>
  <c r="M134" i="1"/>
  <c r="N134" i="1"/>
  <c r="Q134" i="1"/>
  <c r="R134" i="1"/>
  <c r="S134" i="1"/>
  <c r="U134" i="1"/>
  <c r="V134" i="1"/>
  <c r="W134" i="1"/>
  <c r="Y134" i="1"/>
  <c r="AA134" i="1"/>
  <c r="AD134" i="1"/>
  <c r="AG134" i="1"/>
  <c r="AK134" i="1"/>
  <c r="AL134" i="1"/>
  <c r="AR134" i="1"/>
  <c r="G134" i="1"/>
  <c r="H116" i="1"/>
  <c r="I116" i="1"/>
  <c r="J116" i="1"/>
  <c r="L116" i="1"/>
  <c r="M116" i="1"/>
  <c r="N116" i="1"/>
  <c r="Q116" i="1"/>
  <c r="R116" i="1"/>
  <c r="S116" i="1"/>
  <c r="T116" i="1"/>
  <c r="U116" i="1"/>
  <c r="V116" i="1"/>
  <c r="AA116" i="1"/>
  <c r="AB116" i="1"/>
  <c r="AL116" i="1"/>
  <c r="AP116" i="1"/>
  <c r="G116" i="1"/>
  <c r="H108" i="1"/>
  <c r="I108" i="1"/>
  <c r="L108" i="1"/>
  <c r="N108" i="1"/>
  <c r="Q108" i="1"/>
  <c r="R108" i="1"/>
  <c r="S108" i="1"/>
  <c r="U108" i="1"/>
  <c r="V108" i="1"/>
  <c r="AA108" i="1"/>
  <c r="AF108" i="1"/>
  <c r="G108" i="1"/>
  <c r="AX100" i="1"/>
  <c r="AY100" i="1"/>
  <c r="AZ100" i="1"/>
  <c r="BA100" i="1"/>
  <c r="BB100" i="1"/>
  <c r="BC100" i="1"/>
  <c r="BD100" i="1"/>
  <c r="BE100" i="1"/>
  <c r="BF100" i="1"/>
  <c r="BG100" i="1"/>
  <c r="BH100" i="1"/>
  <c r="AW100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G99" i="1"/>
  <c r="AM100" i="1"/>
  <c r="AN100" i="1"/>
  <c r="AO100" i="1"/>
  <c r="AP100" i="1"/>
  <c r="AR100" i="1"/>
  <c r="AU100" i="1"/>
  <c r="AV100" i="1"/>
  <c r="AL100" i="1"/>
  <c r="AQ100" i="1"/>
  <c r="AS100" i="1"/>
  <c r="AT100" i="1"/>
  <c r="AK100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V100" i="1"/>
  <c r="W100" i="1"/>
  <c r="X100" i="1"/>
  <c r="Y100" i="1"/>
  <c r="Z100" i="1"/>
  <c r="AA100" i="1"/>
  <c r="AB100" i="1"/>
  <c r="AC100" i="1"/>
  <c r="AD100" i="1"/>
  <c r="U100" i="1"/>
  <c r="T101" i="1"/>
  <c r="S101" i="1"/>
  <c r="R101" i="1"/>
  <c r="M100" i="1"/>
  <c r="N100" i="1"/>
  <c r="N101" i="1" s="1"/>
  <c r="O100" i="1"/>
  <c r="P100" i="1"/>
  <c r="Q100" i="1"/>
  <c r="R100" i="1"/>
  <c r="S100" i="1"/>
  <c r="T100" i="1"/>
  <c r="L100" i="1"/>
  <c r="H100" i="1"/>
  <c r="I100" i="1"/>
  <c r="I101" i="1" s="1"/>
  <c r="J100" i="1"/>
  <c r="K100" i="1"/>
  <c r="G100" i="1"/>
  <c r="Q101" i="1"/>
  <c r="P101" i="1"/>
  <c r="M101" i="1"/>
  <c r="L101" i="1"/>
  <c r="K101" i="1"/>
  <c r="G101" i="1"/>
  <c r="H97" i="1"/>
  <c r="J97" i="1"/>
  <c r="L97" i="1"/>
  <c r="M97" i="1"/>
  <c r="N97" i="1"/>
  <c r="Q97" i="1"/>
  <c r="R97" i="1"/>
  <c r="S97" i="1"/>
  <c r="U97" i="1"/>
  <c r="V97" i="1"/>
  <c r="X97" i="1"/>
  <c r="Z97" i="1"/>
  <c r="AA97" i="1"/>
  <c r="AB97" i="1"/>
  <c r="AC97" i="1"/>
  <c r="AE97" i="1"/>
  <c r="AG97" i="1"/>
  <c r="AK97" i="1"/>
  <c r="AL97" i="1"/>
  <c r="AS97" i="1"/>
  <c r="AW97" i="1"/>
  <c r="AX97" i="1"/>
  <c r="BE97" i="1"/>
  <c r="G97" i="1"/>
  <c r="H79" i="1"/>
  <c r="I79" i="1"/>
  <c r="J79" i="1"/>
  <c r="L79" i="1"/>
  <c r="M79" i="1"/>
  <c r="N79" i="1"/>
  <c r="Q79" i="1"/>
  <c r="T79" i="1"/>
  <c r="U79" i="1"/>
  <c r="AA79" i="1"/>
  <c r="AB79" i="1"/>
  <c r="AK79" i="1"/>
  <c r="AL79" i="1"/>
  <c r="AS79" i="1"/>
  <c r="G79" i="1"/>
  <c r="H71" i="1"/>
  <c r="I71" i="1"/>
  <c r="J71" i="1"/>
  <c r="L71" i="1"/>
  <c r="M71" i="1"/>
  <c r="N71" i="1"/>
  <c r="Q71" i="1"/>
  <c r="R71" i="1"/>
  <c r="S71" i="1"/>
  <c r="T71" i="1"/>
  <c r="U71" i="1"/>
  <c r="V71" i="1"/>
  <c r="AA71" i="1"/>
  <c r="AD71" i="1"/>
  <c r="AG71" i="1"/>
  <c r="G71" i="1"/>
  <c r="P63" i="1"/>
  <c r="H63" i="1"/>
  <c r="I63" i="1"/>
  <c r="J63" i="1"/>
  <c r="L63" i="1"/>
  <c r="N63" i="1"/>
  <c r="Q63" i="1"/>
  <c r="R63" i="1"/>
  <c r="S63" i="1"/>
  <c r="U63" i="1"/>
  <c r="V63" i="1"/>
  <c r="X63" i="1"/>
  <c r="AA63" i="1"/>
  <c r="AC63" i="1"/>
  <c r="AD63" i="1"/>
  <c r="AK63" i="1"/>
  <c r="AL63" i="1"/>
  <c r="AQ63" i="1"/>
  <c r="G63" i="1"/>
  <c r="O101" i="1" l="1"/>
  <c r="J101" i="1"/>
  <c r="H101" i="1"/>
  <c r="AE57" i="1"/>
  <c r="AF56" i="1"/>
  <c r="AF57" i="1" s="1"/>
  <c r="AG56" i="1"/>
  <c r="AG57" i="1" s="1"/>
  <c r="AH56" i="1"/>
  <c r="AH57" i="1" s="1"/>
  <c r="AI56" i="1"/>
  <c r="AI57" i="1" s="1"/>
  <c r="AJ56" i="1"/>
  <c r="AJ57" i="1" s="1"/>
  <c r="AE56" i="1"/>
  <c r="V56" i="1"/>
  <c r="V57" i="1" s="1"/>
  <c r="W56" i="1"/>
  <c r="W57" i="1" s="1"/>
  <c r="X56" i="1"/>
  <c r="X57" i="1" s="1"/>
  <c r="Y56" i="1"/>
  <c r="Y57" i="1" s="1"/>
  <c r="Z56" i="1"/>
  <c r="Z57" i="1" s="1"/>
  <c r="AA56" i="1"/>
  <c r="AA57" i="1" s="1"/>
  <c r="AB56" i="1"/>
  <c r="AB57" i="1" s="1"/>
  <c r="AC56" i="1"/>
  <c r="AC57" i="1" s="1"/>
  <c r="AD56" i="1"/>
  <c r="AD57" i="1" s="1"/>
  <c r="U56" i="1"/>
  <c r="U57" i="1" s="1"/>
  <c r="M56" i="1"/>
  <c r="N56" i="1"/>
  <c r="O56" i="1"/>
  <c r="P56" i="1"/>
  <c r="Q56" i="1"/>
  <c r="Q57" i="1" s="1"/>
  <c r="R56" i="1"/>
  <c r="R57" i="1" s="1"/>
  <c r="S56" i="1"/>
  <c r="S57" i="1" s="1"/>
  <c r="T56" i="1"/>
  <c r="T57" i="1" s="1"/>
  <c r="L56" i="1"/>
  <c r="N57" i="1" s="1"/>
  <c r="P57" i="1" l="1"/>
  <c r="M57" i="1"/>
  <c r="O57" i="1"/>
  <c r="L57" i="1"/>
  <c r="H56" i="1"/>
  <c r="I56" i="1"/>
  <c r="I57" i="1" s="1"/>
  <c r="J56" i="1"/>
  <c r="K56" i="1"/>
  <c r="G56" i="1"/>
  <c r="G57" i="1" s="1"/>
  <c r="P55" i="1"/>
  <c r="AO55" i="1"/>
  <c r="AY55" i="1"/>
  <c r="AZ55" i="1"/>
  <c r="BA55" i="1"/>
  <c r="BB55" i="1"/>
  <c r="BD55" i="1"/>
  <c r="BE55" i="1"/>
  <c r="BF55" i="1"/>
  <c r="BG55" i="1"/>
  <c r="BH55" i="1"/>
  <c r="K57" i="1" l="1"/>
  <c r="J57" i="1"/>
  <c r="H57" i="1"/>
  <c r="I52" i="1"/>
  <c r="J52" i="1"/>
  <c r="K52" i="1"/>
  <c r="L52" i="1"/>
  <c r="M52" i="1"/>
  <c r="N52" i="1"/>
  <c r="O52" i="1"/>
  <c r="O55" i="1" s="1"/>
  <c r="H52" i="1"/>
  <c r="G52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N87" i="1"/>
  <c r="AM87" i="1"/>
  <c r="AL87" i="1"/>
  <c r="AK87" i="1"/>
  <c r="AG87" i="1"/>
  <c r="AC87" i="1"/>
  <c r="AA87" i="1"/>
  <c r="W87" i="1"/>
  <c r="V87" i="1"/>
  <c r="U87" i="1"/>
  <c r="T87" i="1"/>
  <c r="S87" i="1"/>
  <c r="R87" i="1"/>
  <c r="Q87" i="1"/>
  <c r="N87" i="1"/>
  <c r="M87" i="1"/>
  <c r="L87" i="1"/>
  <c r="J87" i="1"/>
  <c r="I87" i="1"/>
  <c r="H87" i="1"/>
  <c r="G87" i="1"/>
  <c r="BC42" i="1"/>
  <c r="BC55" i="1" s="1"/>
  <c r="AE42" i="1"/>
  <c r="AE55" i="1" s="1"/>
  <c r="AF42" i="1"/>
  <c r="AF55" i="1" s="1"/>
  <c r="AG42" i="1"/>
  <c r="AG55" i="1" s="1"/>
  <c r="AH42" i="1"/>
  <c r="AH55" i="1" s="1"/>
  <c r="AI42" i="1"/>
  <c r="AI55" i="1" s="1"/>
  <c r="AJ42" i="1"/>
  <c r="AJ55" i="1" s="1"/>
  <c r="AK42" i="1"/>
  <c r="AK55" i="1" s="1"/>
  <c r="AL42" i="1"/>
  <c r="AL55" i="1" s="1"/>
  <c r="AM42" i="1"/>
  <c r="AM55" i="1" s="1"/>
  <c r="AN42" i="1"/>
  <c r="AN55" i="1" s="1"/>
  <c r="AP42" i="1"/>
  <c r="AP55" i="1" s="1"/>
  <c r="AQ42" i="1"/>
  <c r="AQ55" i="1" s="1"/>
  <c r="AR42" i="1"/>
  <c r="AR55" i="1" s="1"/>
  <c r="AS42" i="1"/>
  <c r="AS55" i="1" s="1"/>
  <c r="AT42" i="1"/>
  <c r="AT55" i="1" s="1"/>
  <c r="AU42" i="1"/>
  <c r="AU55" i="1" s="1"/>
  <c r="AV42" i="1"/>
  <c r="AV55" i="1" s="1"/>
  <c r="AW42" i="1"/>
  <c r="AW55" i="1" s="1"/>
  <c r="AX42" i="1"/>
  <c r="AX55" i="1" s="1"/>
  <c r="Z42" i="1"/>
  <c r="Z55" i="1" s="1"/>
  <c r="AA42" i="1"/>
  <c r="AA55" i="1" s="1"/>
  <c r="AB42" i="1"/>
  <c r="AB55" i="1" s="1"/>
  <c r="AC42" i="1"/>
  <c r="AC55" i="1" s="1"/>
  <c r="AD42" i="1"/>
  <c r="AD55" i="1" s="1"/>
  <c r="Y42" i="1"/>
  <c r="Y55" i="1" s="1"/>
  <c r="X42" i="1"/>
  <c r="X55" i="1" s="1"/>
  <c r="W42" i="1"/>
  <c r="W55" i="1" s="1"/>
  <c r="V42" i="1"/>
  <c r="V55" i="1" s="1"/>
  <c r="U42" i="1"/>
  <c r="U55" i="1" s="1"/>
  <c r="T42" i="1"/>
  <c r="T55" i="1" s="1"/>
  <c r="S42" i="1"/>
  <c r="S55" i="1" s="1"/>
  <c r="R42" i="1"/>
  <c r="R55" i="1" s="1"/>
  <c r="Q42" i="1"/>
  <c r="Q55" i="1" s="1"/>
  <c r="N42" i="1"/>
  <c r="N55" i="1" s="1"/>
  <c r="M42" i="1"/>
  <c r="M55" i="1" s="1"/>
  <c r="L42" i="1"/>
  <c r="L55" i="1" s="1"/>
  <c r="J42" i="1"/>
  <c r="I42" i="1"/>
  <c r="I55" i="1" s="1"/>
  <c r="H42" i="1"/>
  <c r="H55" i="1" s="1"/>
  <c r="G42" i="1"/>
  <c r="J55" i="1" l="1"/>
  <c r="G55" i="1"/>
</calcChain>
</file>

<file path=xl/sharedStrings.xml><?xml version="1.0" encoding="utf-8"?>
<sst xmlns="http://schemas.openxmlformats.org/spreadsheetml/2006/main" count="404" uniqueCount="88">
  <si>
    <t>День</t>
  </si>
  <si>
    <t>Дата</t>
  </si>
  <si>
    <t>День БЗ</t>
  </si>
  <si>
    <t>БДЗ (30)</t>
  </si>
  <si>
    <t>Серебро</t>
  </si>
  <si>
    <t>СИТ</t>
  </si>
  <si>
    <t>Итого:</t>
  </si>
  <si>
    <t>СДЗ (100)</t>
  </si>
  <si>
    <t>Золото</t>
  </si>
  <si>
    <t>ЧС на 1д</t>
  </si>
  <si>
    <t>РБСО (редкий бустер свободного опыта)</t>
  </si>
  <si>
    <t>РББО (редкий бустер боевого опыта)</t>
  </si>
  <si>
    <t>БК (бустер кредитов)</t>
  </si>
  <si>
    <t>РБОЭ (редкий бустер опыта экипажа)</t>
  </si>
  <si>
    <t>ББО (бустер боевого опыта)</t>
  </si>
  <si>
    <t>БСО (бустер свободного опыта)</t>
  </si>
  <si>
    <t>БОЭ (бустер опыта экипажа)</t>
  </si>
  <si>
    <t>ОДЗ (70)</t>
  </si>
  <si>
    <t>ДДЗ (120)</t>
  </si>
  <si>
    <t>ЭББО (эпический бустер боевого опыта)</t>
  </si>
  <si>
    <t>ЭБСО (эпический бустер свободного опыта)</t>
  </si>
  <si>
    <t>ЭБОЭ (эпический бустер опыта экипажа)</t>
  </si>
  <si>
    <t>СК "Г" (сертификат на камуфляж "Гексагоны")</t>
  </si>
  <si>
    <t>СК "МЗ" (сертификат на камуфляж "Мёрзлая земля")</t>
  </si>
  <si>
    <t>СК "О" (сертификат на камуфляж "Оазис")</t>
  </si>
  <si>
    <t>БНЗ (320)</t>
  </si>
  <si>
    <t>СО (свободный опыт)</t>
  </si>
  <si>
    <t>С на 1д (сертификат на 1 день премиум аккаунта)</t>
  </si>
  <si>
    <t>РБК (редкий бустер кредитов)</t>
  </si>
  <si>
    <t>С на 9ч (сертификат на 9 часов премиум аккаунта)</t>
  </si>
  <si>
    <t>СС (сертификат на слот)</t>
  </si>
  <si>
    <t>АР (аватар редкий)</t>
  </si>
  <si>
    <t>АО (аватар обычный)</t>
  </si>
  <si>
    <t>СНЗ (600)</t>
  </si>
  <si>
    <t>ЭБК (эпический бустер кредитов)</t>
  </si>
  <si>
    <t>СК "ЗМ" (сертификат на камуфляж "Зелёная мамба")</t>
  </si>
  <si>
    <t>СК "К" (сертификат на камуфляж "Карбон")</t>
  </si>
  <si>
    <t>СК "ЭС" (сертификат на камуфляж "Энергия света")</t>
  </si>
  <si>
    <t>Сх</t>
  </si>
  <si>
    <t>TOG 2*</t>
  </si>
  <si>
    <t>Matilda Black Prince</t>
  </si>
  <si>
    <t>СПТ (сертификат на покупку техники)</t>
  </si>
  <si>
    <t>Tier 6</t>
  </si>
  <si>
    <t>Tier 9</t>
  </si>
  <si>
    <t>Яо</t>
  </si>
  <si>
    <t>Tier 10</t>
  </si>
  <si>
    <t>Tier 8</t>
  </si>
  <si>
    <t>Pz V/IV</t>
  </si>
  <si>
    <t>Patch 6.0</t>
  </si>
  <si>
    <t>RELEASE</t>
  </si>
  <si>
    <t>Patch 5.10.0</t>
  </si>
  <si>
    <t>Серебро (credits)</t>
  </si>
  <si>
    <t>TOG II*</t>
  </si>
  <si>
    <t>Matilda IV</t>
  </si>
  <si>
    <t>Excelsior</t>
  </si>
  <si>
    <t>T-25</t>
  </si>
  <si>
    <t>Dicker Max</t>
  </si>
  <si>
    <t>Лампочка</t>
  </si>
  <si>
    <t>Patch 6.1</t>
  </si>
  <si>
    <t>Tier 7</t>
  </si>
  <si>
    <t>СУ-122-44</t>
  </si>
  <si>
    <t>СИТ (сертификат на исследование техники)</t>
  </si>
  <si>
    <t>Pz. V/IV</t>
  </si>
  <si>
    <t>ДДЗ = 14</t>
  </si>
  <si>
    <t xml:space="preserve">&lt;- Full Total </t>
  </si>
  <si>
    <t>&lt;- Items Dropped Count</t>
  </si>
  <si>
    <t>&lt;- Drop Probability</t>
  </si>
  <si>
    <t>ДДЗ = 6</t>
  </si>
  <si>
    <t>Количество Выпадений:</t>
  </si>
  <si>
    <t>Всего получено:</t>
  </si>
  <si>
    <t>Вероятность Выпадения:</t>
  </si>
  <si>
    <t>Средняя Вероятность Выпадения:</t>
  </si>
  <si>
    <t xml:space="preserve">Здесь фиксируются все выпадения из сундуков за новые БЗ. Некоторые дни пропущены по разным причинам: иногда я был занят, иногда не было желания играть. </t>
  </si>
  <si>
    <t>С самого начала понял, что новые БЗ придется выполнять дольше и получать за это меньше плюшек. Просто появилось желание наглядно показать разницу. С уважением, Dimon12321_</t>
  </si>
  <si>
    <t>Статистика собиралась всего 3 патча и не является достаточно репрезентативной. Особенно это касается недельных контейнеров, где ввиду малого количества открытий вероятности могут довольно сильно отличаться от реальных.</t>
  </si>
  <si>
    <t>Но собирать статистику пол года или год, чтобы донести до игроков более точную статистику, будет мало смысла. Впрочем, федбек покажет, полезная ли ВООБЩЕ эта информация для людей.</t>
  </si>
  <si>
    <t>Можете пользоваться этим шаблоном или создать свой. Да, с читабельностью порой возникают вопросы. Спрашивайте, отвечу!</t>
  </si>
  <si>
    <t>ВНИЗУ ЕЩЁ ИНФА ЕСТЬ!</t>
  </si>
  <si>
    <t>FAQ:</t>
  </si>
  <si>
    <t>Вёлся ТОЛЬКО счёт количества СПТ! Выводить статистику СПТ по уровням премов из деревьев ещё придется долго.</t>
  </si>
  <si>
    <t>Статистика за патч велась по целым неделям, т.е. неделя, когда релизнулся следующий патч, идёт в подсчёт к другими неделям уже следующего патча. Вынужденая мера была. Excel постоянно ноет "Для данной функции введено Слишком много аргументов"</t>
  </si>
  <si>
    <t>Статистика собиралась каждый день. За каждую неделю происходило суммирование дропов (строки "Итого:").</t>
  </si>
  <si>
    <r>
      <t xml:space="preserve">По полным неделям патча считается вероятность выпадения каждого предмета. Вероятности для недельных сундуков посчитаны за все 3 патча </t>
    </r>
    <r>
      <rPr>
        <b/>
        <sz val="11"/>
        <color theme="1"/>
        <rFont val="Calibri"/>
        <family val="2"/>
        <charset val="204"/>
        <scheme val="minor"/>
      </rPr>
      <t>разом</t>
    </r>
    <r>
      <rPr>
        <sz val="11"/>
        <color theme="1"/>
        <rFont val="Calibri"/>
        <family val="2"/>
        <scheme val="minor"/>
      </rPr>
      <t xml:space="preserve"> из-за малого количества недель.</t>
    </r>
  </si>
  <si>
    <t>Всего получено за 3 патча:</t>
  </si>
  <si>
    <t>Evaluation</t>
  </si>
  <si>
    <t>ЧС на 9ч (часть сертификата на 9 часов премиум-аккаунта)</t>
  </si>
  <si>
    <t>ЧС на 100з (часть сертификата на 100 золота)</t>
  </si>
  <si>
    <t>9,277,8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</si>
</sst>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dashDot">
        <color auto="1"/>
      </top>
      <bottom style="dashDot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/>
      <top style="mediumDashed">
        <color auto="1"/>
      </top>
      <bottom style="mediumDashed">
        <color auto="1"/>
      </bottom>
      <diagonal/>
    </border>
    <border>
      <left/>
      <right style="thick">
        <color auto="1"/>
      </right>
      <top style="mediumDashed">
        <color auto="1"/>
      </top>
      <bottom style="mediumDashed">
        <color auto="1"/>
      </bottom>
      <diagonal/>
    </border>
    <border>
      <left/>
      <right style="thick">
        <color auto="1"/>
      </right>
      <top style="mediumDashed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mediumDashed">
        <color auto="1"/>
      </top>
      <bottom style="medium">
        <color auto="1"/>
      </bottom>
      <diagonal/>
    </border>
    <border>
      <left/>
      <right/>
      <top style="dashDot">
        <color auto="1"/>
      </top>
      <bottom style="mediumDashed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Dashed">
        <color auto="1"/>
      </top>
      <bottom style="mediumDashed">
        <color auto="1"/>
      </bottom>
      <diagonal/>
    </border>
    <border>
      <left style="medium">
        <color auto="1"/>
      </left>
      <right/>
      <top style="mediumDashed">
        <color auto="1"/>
      </top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8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2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1" fillId="0" borderId="0" xfId="0" applyFont="1"/>
    <xf numFmtId="0" fontId="1" fillId="0" borderId="9" xfId="0" applyFont="1" applyBorder="1"/>
    <xf numFmtId="0" fontId="0" fillId="0" borderId="9" xfId="0" applyBorder="1"/>
    <xf numFmtId="49" fontId="1" fillId="0" borderId="0" xfId="0" applyNumberFormat="1" applyFont="1"/>
    <xf numFmtId="0" fontId="0" fillId="0" borderId="10" xfId="0" applyBorder="1"/>
    <xf numFmtId="0" fontId="0" fillId="0" borderId="0" xfId="0" applyBorder="1"/>
    <xf numFmtId="14" fontId="0" fillId="0" borderId="12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1" xfId="0" applyFill="1" applyBorder="1"/>
    <xf numFmtId="0" fontId="0" fillId="0" borderId="21" xfId="0" applyBorder="1"/>
    <xf numFmtId="0" fontId="0" fillId="0" borderId="22" xfId="0" applyBorder="1"/>
    <xf numFmtId="14" fontId="0" fillId="2" borderId="0" xfId="0" applyNumberFormat="1" applyFill="1"/>
    <xf numFmtId="0" fontId="0" fillId="2" borderId="3" xfId="0" applyFill="1" applyBorder="1"/>
    <xf numFmtId="0" fontId="0" fillId="2" borderId="0" xfId="0" applyFill="1"/>
    <xf numFmtId="0" fontId="0" fillId="2" borderId="2" xfId="0" applyFill="1" applyBorder="1"/>
    <xf numFmtId="0" fontId="1" fillId="2" borderId="9" xfId="0" applyFont="1" applyFill="1" applyBorder="1"/>
    <xf numFmtId="0" fontId="0" fillId="2" borderId="9" xfId="0" applyFill="1" applyBorder="1"/>
    <xf numFmtId="0" fontId="0" fillId="2" borderId="4" xfId="0" applyFill="1" applyBorder="1"/>
    <xf numFmtId="49" fontId="1" fillId="2" borderId="0" xfId="0" applyNumberFormat="1" applyFont="1" applyFill="1"/>
    <xf numFmtId="0" fontId="1" fillId="3" borderId="9" xfId="0" applyFont="1" applyFill="1" applyBorder="1"/>
    <xf numFmtId="0" fontId="0" fillId="3" borderId="9" xfId="0" applyFill="1" applyBorder="1"/>
    <xf numFmtId="0" fontId="0" fillId="3" borderId="11" xfId="0" applyFill="1" applyBorder="1"/>
    <xf numFmtId="9" fontId="0" fillId="3" borderId="9" xfId="1" applyFont="1" applyFill="1" applyBorder="1"/>
    <xf numFmtId="0" fontId="1" fillId="4" borderId="0" xfId="0" applyFont="1" applyFill="1"/>
    <xf numFmtId="0" fontId="0" fillId="4" borderId="0" xfId="0" applyFill="1"/>
    <xf numFmtId="0" fontId="0" fillId="4" borderId="23" xfId="0" applyFill="1" applyBorder="1"/>
    <xf numFmtId="0" fontId="1" fillId="4" borderId="12" xfId="0" applyFont="1" applyFill="1" applyBorder="1"/>
    <xf numFmtId="0" fontId="0" fillId="4" borderId="12" xfId="0" applyFill="1" applyBorder="1"/>
    <xf numFmtId="0" fontId="0" fillId="4" borderId="13" xfId="0" applyFill="1" applyBorder="1"/>
    <xf numFmtId="9" fontId="0" fillId="4" borderId="12" xfId="1" applyFont="1" applyFill="1" applyBorder="1"/>
    <xf numFmtId="9" fontId="0" fillId="4" borderId="20" xfId="1" applyFont="1" applyFill="1" applyBorder="1"/>
    <xf numFmtId="9" fontId="0" fillId="4" borderId="24" xfId="1" applyFont="1" applyFill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70"/>
  <sheetViews>
    <sheetView tabSelected="1" topLeftCell="A106" workbookViewId="0">
      <selection activeCell="P102" sqref="P102"/>
    </sheetView>
  </sheetViews>
  <sheetFormatPr defaultRowHeight="15" x14ac:dyDescent="0.25"/>
  <cols>
    <col min="1" max="1" width="11.42578125" customWidth="1"/>
    <col min="2" max="2" width="10.28515625" customWidth="1"/>
    <col min="3" max="3" width="8.28515625" customWidth="1"/>
    <col min="4" max="4" width="3.85546875" customWidth="1"/>
    <col min="5" max="5" width="3.5703125" customWidth="1"/>
    <col min="6" max="6" width="7.42578125" customWidth="1"/>
    <col min="7" max="7" width="9.42578125" customWidth="1"/>
    <col min="8" max="8" width="4.7109375" customWidth="1"/>
    <col min="9" max="9" width="4.85546875" customWidth="1"/>
    <col min="10" max="10" width="5.140625" customWidth="1"/>
    <col min="11" max="11" width="12.7109375" customWidth="1"/>
    <col min="13" max="13" width="6" customWidth="1"/>
    <col min="14" max="14" width="8" customWidth="1"/>
    <col min="15" max="15" width="13.28515625" customWidth="1"/>
    <col min="16" max="16" width="12.42578125" customWidth="1"/>
    <col min="17" max="17" width="4.28515625" customWidth="1"/>
    <col min="18" max="19" width="4.42578125" customWidth="1"/>
    <col min="20" max="20" width="4.5703125" customWidth="1"/>
    <col min="22" max="22" width="6.5703125" customWidth="1"/>
    <col min="23" max="23" width="7.140625" customWidth="1"/>
    <col min="24" max="24" width="10.7109375" customWidth="1"/>
    <col min="27" max="27" width="4.7109375" customWidth="1"/>
    <col min="28" max="28" width="5.5703125" customWidth="1"/>
    <col min="29" max="29" width="5.7109375" customWidth="1"/>
    <col min="30" max="30" width="5.5703125" customWidth="1"/>
    <col min="31" max="31" width="9.7109375" customWidth="1"/>
    <col min="32" max="32" width="6" customWidth="1"/>
    <col min="33" max="33" width="5.85546875" customWidth="1"/>
    <col min="38" max="38" width="5.7109375" customWidth="1"/>
    <col min="40" max="40" width="7.7109375" customWidth="1"/>
    <col min="41" max="41" width="7.28515625" customWidth="1"/>
    <col min="42" max="42" width="4.5703125" customWidth="1"/>
    <col min="43" max="43" width="6.140625" customWidth="1"/>
    <col min="44" max="45" width="6.28515625" customWidth="1"/>
    <col min="46" max="46" width="4" customWidth="1"/>
    <col min="47" max="47" width="4.7109375" customWidth="1"/>
    <col min="48" max="48" width="4.42578125" customWidth="1"/>
    <col min="50" max="50" width="7" customWidth="1"/>
    <col min="52" max="52" width="7" customWidth="1"/>
    <col min="53" max="53" width="7.42578125" customWidth="1"/>
    <col min="54" max="54" width="5.140625" customWidth="1"/>
    <col min="55" max="55" width="6.7109375" customWidth="1"/>
    <col min="56" max="57" width="6" customWidth="1"/>
  </cols>
  <sheetData>
    <row r="1" spans="1:60" x14ac:dyDescent="0.25">
      <c r="B1" t="s">
        <v>72</v>
      </c>
    </row>
    <row r="2" spans="1:60" x14ac:dyDescent="0.25">
      <c r="B2" t="s">
        <v>73</v>
      </c>
      <c r="Z2" s="11" t="s">
        <v>77</v>
      </c>
      <c r="AB2" s="11"/>
    </row>
    <row r="3" spans="1:60" ht="15.75" thickBot="1" x14ac:dyDescent="0.3">
      <c r="A3" s="14" t="s">
        <v>50</v>
      </c>
      <c r="B3" s="11" t="s">
        <v>49</v>
      </c>
      <c r="G3" t="s">
        <v>3</v>
      </c>
      <c r="L3" t="s">
        <v>17</v>
      </c>
      <c r="U3" t="s">
        <v>7</v>
      </c>
      <c r="AE3" t="s">
        <v>18</v>
      </c>
      <c r="AK3" t="s">
        <v>25</v>
      </c>
      <c r="AW3" t="s">
        <v>33</v>
      </c>
    </row>
    <row r="4" spans="1:60" ht="15.75" thickBot="1" x14ac:dyDescent="0.3">
      <c r="A4" s="3" t="s">
        <v>1</v>
      </c>
      <c r="B4" s="3" t="s">
        <v>0</v>
      </c>
      <c r="C4" s="3" t="s">
        <v>2</v>
      </c>
      <c r="D4" s="3"/>
      <c r="E4" s="3"/>
      <c r="F4" s="9"/>
      <c r="G4" s="8" t="s">
        <v>4</v>
      </c>
      <c r="H4" s="3" t="s">
        <v>14</v>
      </c>
      <c r="I4" s="3" t="s">
        <v>15</v>
      </c>
      <c r="J4" s="3" t="s">
        <v>16</v>
      </c>
      <c r="K4" s="3" t="s">
        <v>41</v>
      </c>
      <c r="L4" s="3" t="s">
        <v>4</v>
      </c>
      <c r="M4" s="3" t="s">
        <v>26</v>
      </c>
      <c r="N4" s="3" t="s">
        <v>85</v>
      </c>
      <c r="O4" s="3" t="s">
        <v>41</v>
      </c>
      <c r="P4" s="3" t="s">
        <v>5</v>
      </c>
      <c r="Q4" s="3" t="s">
        <v>12</v>
      </c>
      <c r="R4" s="3" t="s">
        <v>14</v>
      </c>
      <c r="S4" s="3" t="s">
        <v>15</v>
      </c>
      <c r="T4" s="3" t="s">
        <v>16</v>
      </c>
      <c r="U4" s="3" t="s">
        <v>4</v>
      </c>
      <c r="V4" s="3" t="s">
        <v>26</v>
      </c>
      <c r="W4" s="3" t="s">
        <v>8</v>
      </c>
      <c r="X4" s="3" t="s">
        <v>86</v>
      </c>
      <c r="Y4" s="3" t="s">
        <v>9</v>
      </c>
      <c r="Z4" s="3" t="s">
        <v>85</v>
      </c>
      <c r="AA4" s="3" t="s">
        <v>12</v>
      </c>
      <c r="AB4" s="3" t="s">
        <v>11</v>
      </c>
      <c r="AC4" s="3" t="s">
        <v>10</v>
      </c>
      <c r="AD4" s="3" t="s">
        <v>13</v>
      </c>
      <c r="AE4" s="4" t="s">
        <v>19</v>
      </c>
      <c r="AF4" s="4" t="s">
        <v>20</v>
      </c>
      <c r="AG4" s="4" t="s">
        <v>21</v>
      </c>
      <c r="AH4" s="4" t="s">
        <v>22</v>
      </c>
      <c r="AI4" s="3" t="s">
        <v>23</v>
      </c>
      <c r="AJ4" s="3" t="s">
        <v>24</v>
      </c>
      <c r="AK4" s="3" t="s">
        <v>4</v>
      </c>
      <c r="AL4" s="3" t="s">
        <v>26</v>
      </c>
      <c r="AM4" s="3" t="s">
        <v>8</v>
      </c>
      <c r="AN4" s="3" t="s">
        <v>27</v>
      </c>
      <c r="AO4" s="3" t="s">
        <v>29</v>
      </c>
      <c r="AP4" s="3" t="s">
        <v>28</v>
      </c>
      <c r="AQ4" s="3" t="s">
        <v>11</v>
      </c>
      <c r="AR4" s="3" t="s">
        <v>10</v>
      </c>
      <c r="AS4" s="3" t="s">
        <v>13</v>
      </c>
      <c r="AT4" s="4" t="s">
        <v>30</v>
      </c>
      <c r="AU4" s="4" t="s">
        <v>31</v>
      </c>
      <c r="AV4" s="4" t="s">
        <v>32</v>
      </c>
      <c r="AW4" s="3" t="s">
        <v>4</v>
      </c>
      <c r="AX4" s="3" t="s">
        <v>26</v>
      </c>
      <c r="AY4" s="3" t="s">
        <v>8</v>
      </c>
      <c r="AZ4" s="3" t="s">
        <v>27</v>
      </c>
      <c r="BA4" s="3" t="s">
        <v>29</v>
      </c>
      <c r="BB4" s="4" t="s">
        <v>34</v>
      </c>
      <c r="BC4" s="4" t="s">
        <v>19</v>
      </c>
      <c r="BD4" s="4" t="s">
        <v>20</v>
      </c>
      <c r="BE4" s="4" t="s">
        <v>21</v>
      </c>
      <c r="BF4" s="3" t="s">
        <v>35</v>
      </c>
      <c r="BG4" s="3" t="s">
        <v>36</v>
      </c>
      <c r="BH4" s="3" t="s">
        <v>37</v>
      </c>
    </row>
    <row r="5" spans="1:60" x14ac:dyDescent="0.25">
      <c r="A5" s="27">
        <v>43579</v>
      </c>
      <c r="B5">
        <v>1</v>
      </c>
      <c r="C5">
        <v>3</v>
      </c>
      <c r="F5" s="2"/>
      <c r="G5">
        <v>29000</v>
      </c>
      <c r="H5">
        <v>6</v>
      </c>
      <c r="K5" s="2"/>
      <c r="L5">
        <v>44000</v>
      </c>
      <c r="M5">
        <v>840</v>
      </c>
      <c r="O5" t="s">
        <v>40</v>
      </c>
      <c r="Q5">
        <v>2</v>
      </c>
      <c r="T5" s="2"/>
      <c r="U5">
        <v>51000</v>
      </c>
      <c r="W5">
        <v>25</v>
      </c>
      <c r="AC5">
        <v>7</v>
      </c>
      <c r="AD5" s="2"/>
      <c r="AI5" t="s">
        <v>43</v>
      </c>
      <c r="AJ5" s="2"/>
      <c r="AK5">
        <v>70000</v>
      </c>
      <c r="AL5">
        <v>1750</v>
      </c>
      <c r="AS5">
        <v>8</v>
      </c>
      <c r="AU5" t="s">
        <v>38</v>
      </c>
      <c r="AV5" s="2"/>
    </row>
    <row r="6" spans="1:60" x14ac:dyDescent="0.25">
      <c r="A6" s="27">
        <v>43580</v>
      </c>
      <c r="B6">
        <v>2</v>
      </c>
      <c r="C6">
        <v>4</v>
      </c>
      <c r="F6" s="2"/>
      <c r="G6" s="10">
        <v>29000</v>
      </c>
      <c r="I6">
        <v>6</v>
      </c>
      <c r="J6">
        <v>6</v>
      </c>
      <c r="K6" s="2"/>
      <c r="L6" s="10">
        <v>44000</v>
      </c>
      <c r="M6" s="10">
        <v>840</v>
      </c>
      <c r="P6" t="s">
        <v>45</v>
      </c>
      <c r="Q6">
        <v>2</v>
      </c>
      <c r="T6" s="2"/>
      <c r="U6">
        <v>51000</v>
      </c>
      <c r="AA6">
        <v>3</v>
      </c>
      <c r="AC6">
        <v>7</v>
      </c>
      <c r="AD6" s="2"/>
      <c r="AF6">
        <v>3</v>
      </c>
      <c r="AJ6" s="2"/>
      <c r="AV6" s="2"/>
      <c r="AW6">
        <v>140000</v>
      </c>
      <c r="AX6">
        <v>3500</v>
      </c>
      <c r="BC6">
        <v>8</v>
      </c>
    </row>
    <row r="7" spans="1:60" x14ac:dyDescent="0.25">
      <c r="A7" s="27">
        <v>43581</v>
      </c>
      <c r="B7">
        <v>3</v>
      </c>
      <c r="C7">
        <v>5</v>
      </c>
      <c r="F7" s="2"/>
      <c r="G7" s="10">
        <v>29000</v>
      </c>
      <c r="J7">
        <v>6</v>
      </c>
      <c r="K7" s="2"/>
      <c r="L7">
        <v>44000</v>
      </c>
      <c r="M7">
        <v>840</v>
      </c>
      <c r="O7" t="s">
        <v>39</v>
      </c>
      <c r="Q7">
        <v>2</v>
      </c>
      <c r="T7" s="2"/>
      <c r="U7">
        <v>51000</v>
      </c>
      <c r="AA7">
        <v>3</v>
      </c>
      <c r="AB7">
        <v>7</v>
      </c>
      <c r="AD7" s="2"/>
      <c r="AH7" t="s">
        <v>42</v>
      </c>
      <c r="AJ7" s="2"/>
      <c r="AV7" s="2"/>
    </row>
    <row r="8" spans="1:60" x14ac:dyDescent="0.25">
      <c r="A8" s="27">
        <v>43582</v>
      </c>
      <c r="B8">
        <v>4</v>
      </c>
      <c r="C8">
        <v>6</v>
      </c>
      <c r="F8" s="2"/>
      <c r="G8" s="10">
        <v>29000</v>
      </c>
      <c r="H8" s="10">
        <v>6</v>
      </c>
      <c r="K8" s="2"/>
      <c r="L8">
        <v>44000</v>
      </c>
      <c r="N8">
        <v>7</v>
      </c>
      <c r="R8">
        <v>8</v>
      </c>
      <c r="T8" s="2"/>
      <c r="U8">
        <v>51000</v>
      </c>
      <c r="AA8">
        <v>3</v>
      </c>
      <c r="AD8" s="2">
        <v>7</v>
      </c>
      <c r="AF8">
        <v>3</v>
      </c>
      <c r="AJ8" s="2"/>
      <c r="AV8" s="2"/>
    </row>
    <row r="9" spans="1:60" x14ac:dyDescent="0.25">
      <c r="A9" s="27">
        <v>43583</v>
      </c>
      <c r="B9">
        <v>5</v>
      </c>
      <c r="C9">
        <v>7</v>
      </c>
      <c r="F9" s="2"/>
      <c r="G9" s="10">
        <v>29000</v>
      </c>
      <c r="I9">
        <v>6</v>
      </c>
      <c r="J9">
        <v>6</v>
      </c>
      <c r="K9" s="2"/>
      <c r="T9" s="2"/>
      <c r="AD9" s="2"/>
      <c r="AJ9" s="2"/>
      <c r="AV9" s="2"/>
    </row>
    <row r="10" spans="1:60" x14ac:dyDescent="0.25">
      <c r="A10" s="28"/>
      <c r="B10" s="5"/>
      <c r="C10" s="5"/>
      <c r="D10" s="5"/>
      <c r="E10" s="5"/>
      <c r="F10" s="6" t="s">
        <v>6</v>
      </c>
      <c r="G10" s="5">
        <v>145000</v>
      </c>
      <c r="H10" s="5">
        <v>12</v>
      </c>
      <c r="I10" s="5">
        <v>12</v>
      </c>
      <c r="J10" s="5">
        <v>18</v>
      </c>
      <c r="K10" s="6"/>
      <c r="L10" s="5">
        <v>176000</v>
      </c>
      <c r="M10" s="5">
        <v>2520</v>
      </c>
      <c r="N10" s="5">
        <v>7</v>
      </c>
      <c r="O10" s="5">
        <v>2</v>
      </c>
      <c r="P10" s="5">
        <v>1</v>
      </c>
      <c r="Q10" s="5">
        <v>6</v>
      </c>
      <c r="R10" s="5">
        <v>8</v>
      </c>
      <c r="S10" s="5"/>
      <c r="T10" s="6"/>
      <c r="U10" s="5">
        <v>204000</v>
      </c>
      <c r="V10" s="5"/>
      <c r="W10" s="5">
        <v>25</v>
      </c>
      <c r="X10" s="5"/>
      <c r="Y10" s="5"/>
      <c r="Z10" s="5"/>
      <c r="AA10" s="5">
        <v>9</v>
      </c>
      <c r="AB10" s="5">
        <v>7</v>
      </c>
      <c r="AC10" s="5">
        <v>14</v>
      </c>
      <c r="AD10" s="6">
        <v>7</v>
      </c>
      <c r="AE10" s="5"/>
      <c r="AF10" s="5">
        <v>6</v>
      </c>
      <c r="AG10" s="5"/>
      <c r="AH10" s="5">
        <v>1</v>
      </c>
      <c r="AI10" s="5">
        <v>1</v>
      </c>
      <c r="AJ10" s="6"/>
      <c r="AK10" s="15">
        <v>70000</v>
      </c>
      <c r="AL10" s="5">
        <v>1750</v>
      </c>
      <c r="AM10" s="5"/>
      <c r="AN10" s="5"/>
      <c r="AO10" s="5"/>
      <c r="AP10" s="5"/>
      <c r="AQ10" s="5"/>
      <c r="AR10" s="5"/>
      <c r="AS10" s="5">
        <v>8</v>
      </c>
      <c r="AT10" s="5"/>
      <c r="AU10" s="5">
        <v>1</v>
      </c>
      <c r="AV10" s="6"/>
      <c r="AW10" s="5">
        <v>140000</v>
      </c>
      <c r="AX10" s="5">
        <v>3500</v>
      </c>
      <c r="AY10" s="5"/>
      <c r="AZ10" s="5"/>
      <c r="BA10" s="5"/>
      <c r="BB10" s="5"/>
      <c r="BC10" s="5">
        <v>8</v>
      </c>
      <c r="BD10" s="5"/>
      <c r="BE10" s="5"/>
      <c r="BF10" s="5"/>
      <c r="BG10" s="5"/>
      <c r="BH10" s="7"/>
    </row>
    <row r="11" spans="1:60" x14ac:dyDescent="0.25">
      <c r="A11" s="27">
        <v>43584</v>
      </c>
      <c r="B11">
        <v>6</v>
      </c>
      <c r="C11">
        <v>1</v>
      </c>
      <c r="F11" s="2"/>
      <c r="G11" s="10">
        <v>29000</v>
      </c>
      <c r="H11">
        <v>6</v>
      </c>
      <c r="K11" s="2"/>
      <c r="L11" s="10">
        <v>44000</v>
      </c>
      <c r="Q11">
        <v>2</v>
      </c>
      <c r="T11" s="2">
        <v>8</v>
      </c>
      <c r="AD11" s="2"/>
      <c r="AJ11" s="2"/>
      <c r="AV11" s="2"/>
    </row>
    <row r="12" spans="1:60" x14ac:dyDescent="0.25">
      <c r="A12" s="27">
        <v>43585</v>
      </c>
      <c r="B12">
        <v>7</v>
      </c>
      <c r="C12">
        <v>2</v>
      </c>
      <c r="F12" s="2"/>
      <c r="G12" s="10">
        <v>29000</v>
      </c>
      <c r="I12">
        <v>6</v>
      </c>
      <c r="J12">
        <v>6</v>
      </c>
      <c r="K12" s="2"/>
      <c r="L12" s="10">
        <v>44000</v>
      </c>
      <c r="M12" s="10">
        <v>840</v>
      </c>
      <c r="Q12">
        <v>2</v>
      </c>
      <c r="T12" s="2"/>
      <c r="AD12" s="2"/>
      <c r="AJ12" s="2"/>
      <c r="AV12" s="2"/>
    </row>
    <row r="13" spans="1:60" x14ac:dyDescent="0.25">
      <c r="A13" s="27">
        <v>43586</v>
      </c>
      <c r="B13">
        <v>8</v>
      </c>
      <c r="C13">
        <v>3</v>
      </c>
      <c r="F13" s="2"/>
      <c r="K13" s="2"/>
      <c r="T13" s="2"/>
      <c r="AD13" s="2"/>
      <c r="AJ13" s="2"/>
      <c r="AV13" s="2"/>
    </row>
    <row r="14" spans="1:60" x14ac:dyDescent="0.25">
      <c r="A14" s="27">
        <v>43587</v>
      </c>
      <c r="B14">
        <v>9</v>
      </c>
      <c r="C14">
        <v>4</v>
      </c>
      <c r="F14" s="2"/>
      <c r="K14" s="2"/>
      <c r="T14" s="2"/>
      <c r="AD14" s="2"/>
      <c r="AJ14" s="2"/>
      <c r="AV14" s="2"/>
    </row>
    <row r="15" spans="1:60" x14ac:dyDescent="0.25">
      <c r="A15" s="27">
        <v>43588</v>
      </c>
      <c r="B15">
        <v>10</v>
      </c>
      <c r="C15">
        <v>5</v>
      </c>
      <c r="F15" s="2"/>
      <c r="G15" s="10">
        <v>29000</v>
      </c>
      <c r="J15">
        <v>6</v>
      </c>
      <c r="K15" s="2"/>
      <c r="L15">
        <v>44000</v>
      </c>
      <c r="N15">
        <v>7</v>
      </c>
      <c r="T15" s="2">
        <v>8</v>
      </c>
      <c r="U15">
        <v>51000</v>
      </c>
      <c r="W15">
        <v>25</v>
      </c>
      <c r="AB15">
        <v>7</v>
      </c>
      <c r="AD15" s="2"/>
      <c r="AF15">
        <v>3</v>
      </c>
      <c r="AJ15" s="2"/>
      <c r="AV15" s="2"/>
    </row>
    <row r="16" spans="1:60" x14ac:dyDescent="0.25">
      <c r="A16" s="27">
        <v>43589</v>
      </c>
      <c r="B16">
        <v>11</v>
      </c>
      <c r="C16">
        <v>6</v>
      </c>
      <c r="F16" s="2"/>
      <c r="G16" s="10">
        <v>29000</v>
      </c>
      <c r="H16">
        <v>6</v>
      </c>
      <c r="K16" s="2"/>
      <c r="L16">
        <v>44000</v>
      </c>
      <c r="Q16">
        <v>2</v>
      </c>
      <c r="T16" s="2">
        <v>8</v>
      </c>
      <c r="U16">
        <v>51000</v>
      </c>
      <c r="AA16">
        <v>3</v>
      </c>
      <c r="AC16">
        <v>7</v>
      </c>
      <c r="AD16" s="2"/>
      <c r="AJ16" s="2"/>
      <c r="AK16">
        <v>70000</v>
      </c>
      <c r="AL16">
        <v>1750</v>
      </c>
      <c r="AM16">
        <v>100</v>
      </c>
      <c r="AU16" t="s">
        <v>44</v>
      </c>
      <c r="AV16" s="2"/>
    </row>
    <row r="17" spans="1:60" x14ac:dyDescent="0.25">
      <c r="A17" s="27">
        <v>43590</v>
      </c>
      <c r="B17">
        <v>12</v>
      </c>
      <c r="C17">
        <v>7</v>
      </c>
      <c r="F17" s="2"/>
      <c r="G17" s="10">
        <v>29000</v>
      </c>
      <c r="J17">
        <v>6</v>
      </c>
      <c r="K17" s="2"/>
      <c r="L17">
        <v>44000</v>
      </c>
      <c r="Q17">
        <v>2</v>
      </c>
      <c r="S17">
        <v>8</v>
      </c>
      <c r="T17" s="2"/>
      <c r="U17">
        <v>51000</v>
      </c>
      <c r="X17">
        <v>6</v>
      </c>
      <c r="AB17">
        <v>7</v>
      </c>
      <c r="AD17" s="2"/>
      <c r="AJ17" s="2" t="s">
        <v>45</v>
      </c>
      <c r="AV17" s="2"/>
    </row>
    <row r="18" spans="1:60" x14ac:dyDescent="0.25">
      <c r="A18" s="28"/>
      <c r="B18" s="5"/>
      <c r="C18" s="5"/>
      <c r="D18" s="5"/>
      <c r="E18" s="5"/>
      <c r="F18" s="6" t="s">
        <v>6</v>
      </c>
      <c r="G18" s="5">
        <v>145000</v>
      </c>
      <c r="H18" s="5">
        <v>12</v>
      </c>
      <c r="I18" s="5">
        <v>6</v>
      </c>
      <c r="J18" s="5">
        <v>18</v>
      </c>
      <c r="K18" s="6"/>
      <c r="L18" s="5">
        <v>220000</v>
      </c>
      <c r="M18" s="5">
        <v>840</v>
      </c>
      <c r="N18" s="5">
        <v>7</v>
      </c>
      <c r="O18" s="5"/>
      <c r="P18" s="5"/>
      <c r="Q18" s="5">
        <v>8</v>
      </c>
      <c r="R18" s="5"/>
      <c r="S18" s="5">
        <v>8</v>
      </c>
      <c r="T18" s="6">
        <v>16</v>
      </c>
      <c r="U18" s="5">
        <v>153000</v>
      </c>
      <c r="V18" s="5"/>
      <c r="W18" s="5">
        <v>25</v>
      </c>
      <c r="X18" s="5">
        <v>6</v>
      </c>
      <c r="Y18" s="5"/>
      <c r="Z18" s="5"/>
      <c r="AA18" s="5">
        <v>3</v>
      </c>
      <c r="AB18" s="5">
        <v>14</v>
      </c>
      <c r="AC18" s="5">
        <v>7</v>
      </c>
      <c r="AD18" s="6"/>
      <c r="AE18" s="5"/>
      <c r="AF18" s="5">
        <v>3</v>
      </c>
      <c r="AG18" s="5"/>
      <c r="AH18" s="5"/>
      <c r="AI18" s="5"/>
      <c r="AJ18" s="6">
        <v>1</v>
      </c>
      <c r="AK18" s="15">
        <v>70000</v>
      </c>
      <c r="AL18" s="5">
        <v>1750</v>
      </c>
      <c r="AM18" s="5">
        <v>100</v>
      </c>
      <c r="AN18" s="5"/>
      <c r="AO18" s="5"/>
      <c r="AP18" s="5"/>
      <c r="AQ18" s="5"/>
      <c r="AR18" s="5"/>
      <c r="AS18" s="5"/>
      <c r="AT18" s="5"/>
      <c r="AU18" s="5">
        <v>1</v>
      </c>
      <c r="AV18" s="6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7"/>
    </row>
    <row r="19" spans="1:60" x14ac:dyDescent="0.25">
      <c r="A19" s="27">
        <v>43591</v>
      </c>
      <c r="B19">
        <v>13</v>
      </c>
      <c r="C19">
        <v>1</v>
      </c>
      <c r="F19" s="2"/>
      <c r="G19" s="10">
        <v>29000</v>
      </c>
      <c r="H19">
        <v>6</v>
      </c>
      <c r="K19" s="2"/>
      <c r="L19" s="10">
        <v>44000</v>
      </c>
      <c r="N19">
        <v>7</v>
      </c>
      <c r="S19">
        <v>8</v>
      </c>
      <c r="T19" s="2"/>
      <c r="U19" s="10">
        <v>51000</v>
      </c>
      <c r="V19">
        <v>980</v>
      </c>
      <c r="W19">
        <v>25</v>
      </c>
      <c r="AD19" s="2"/>
      <c r="AJ19" s="2"/>
      <c r="AV19" s="2"/>
    </row>
    <row r="20" spans="1:60" x14ac:dyDescent="0.25">
      <c r="A20" s="27">
        <v>43592</v>
      </c>
      <c r="B20">
        <v>14</v>
      </c>
      <c r="C20">
        <v>2</v>
      </c>
      <c r="F20" s="2"/>
      <c r="G20" s="10">
        <v>29000</v>
      </c>
      <c r="J20">
        <v>6</v>
      </c>
      <c r="K20" s="2"/>
      <c r="L20" s="10">
        <v>44000</v>
      </c>
      <c r="N20">
        <v>7</v>
      </c>
      <c r="R20">
        <v>8</v>
      </c>
      <c r="T20" s="2"/>
      <c r="U20" s="10">
        <v>51000</v>
      </c>
      <c r="V20">
        <v>980</v>
      </c>
      <c r="AA20">
        <v>3</v>
      </c>
      <c r="AD20" s="2"/>
      <c r="AJ20" s="2"/>
      <c r="AV20" s="2"/>
    </row>
    <row r="21" spans="1:60" x14ac:dyDescent="0.25">
      <c r="A21" s="27">
        <v>43593</v>
      </c>
      <c r="B21">
        <v>15</v>
      </c>
      <c r="C21">
        <v>3</v>
      </c>
      <c r="F21" s="2"/>
      <c r="G21" s="10">
        <v>29000</v>
      </c>
      <c r="H21">
        <v>6</v>
      </c>
      <c r="K21" s="2"/>
      <c r="L21" s="10">
        <v>44000</v>
      </c>
      <c r="Q21">
        <v>2</v>
      </c>
      <c r="T21" s="2">
        <v>8</v>
      </c>
      <c r="U21" s="10">
        <v>51000</v>
      </c>
      <c r="AA21">
        <v>3</v>
      </c>
      <c r="AD21" s="2">
        <v>7</v>
      </c>
      <c r="AF21">
        <v>3</v>
      </c>
      <c r="AJ21" s="2"/>
      <c r="AK21">
        <v>70000</v>
      </c>
      <c r="AL21">
        <v>1750</v>
      </c>
      <c r="AS21">
        <v>8</v>
      </c>
      <c r="AU21" t="s">
        <v>38</v>
      </c>
      <c r="AV21" s="2"/>
    </row>
    <row r="22" spans="1:60" x14ac:dyDescent="0.25">
      <c r="A22" s="27">
        <v>43594</v>
      </c>
      <c r="B22">
        <v>16</v>
      </c>
      <c r="C22">
        <v>4</v>
      </c>
      <c r="F22" s="2"/>
      <c r="G22" s="10">
        <v>29000</v>
      </c>
      <c r="J22">
        <v>6</v>
      </c>
      <c r="K22" s="2"/>
      <c r="L22" s="10">
        <v>44000</v>
      </c>
      <c r="Q22">
        <v>2</v>
      </c>
      <c r="R22">
        <v>8</v>
      </c>
      <c r="T22" s="2"/>
      <c r="U22" s="10">
        <v>51000</v>
      </c>
      <c r="AA22">
        <v>3</v>
      </c>
      <c r="AD22" s="2">
        <v>7</v>
      </c>
      <c r="AE22">
        <v>3</v>
      </c>
      <c r="AJ22" s="2"/>
      <c r="AV22" s="2"/>
    </row>
    <row r="23" spans="1:60" x14ac:dyDescent="0.25">
      <c r="A23" s="27">
        <v>43595</v>
      </c>
      <c r="B23">
        <v>17</v>
      </c>
      <c r="C23">
        <v>5</v>
      </c>
      <c r="F23" s="2"/>
      <c r="G23" s="10">
        <v>29000</v>
      </c>
      <c r="I23">
        <v>6</v>
      </c>
      <c r="J23">
        <v>6</v>
      </c>
      <c r="K23" s="2"/>
      <c r="L23" s="10">
        <v>44000</v>
      </c>
      <c r="Q23">
        <v>2</v>
      </c>
      <c r="S23">
        <v>8</v>
      </c>
      <c r="T23" s="2"/>
      <c r="U23" s="10">
        <v>51000</v>
      </c>
      <c r="Y23">
        <v>8</v>
      </c>
      <c r="AD23" s="2">
        <v>7</v>
      </c>
      <c r="AF23">
        <v>3</v>
      </c>
      <c r="AJ23" s="2"/>
      <c r="AV23" s="2"/>
    </row>
    <row r="24" spans="1:60" x14ac:dyDescent="0.25">
      <c r="A24" s="27">
        <v>43596</v>
      </c>
      <c r="B24">
        <v>18</v>
      </c>
      <c r="C24">
        <v>6</v>
      </c>
      <c r="F24" s="2"/>
      <c r="G24" s="10">
        <v>29000</v>
      </c>
      <c r="I24">
        <v>6</v>
      </c>
      <c r="J24">
        <v>6</v>
      </c>
      <c r="K24" s="2"/>
      <c r="L24" s="10">
        <v>44000</v>
      </c>
      <c r="Q24">
        <v>2</v>
      </c>
      <c r="T24" s="2">
        <v>8</v>
      </c>
      <c r="U24" s="10">
        <v>51000</v>
      </c>
      <c r="V24" s="10">
        <v>980</v>
      </c>
      <c r="AA24">
        <v>3</v>
      </c>
      <c r="AD24" s="2"/>
      <c r="AF24">
        <v>3</v>
      </c>
      <c r="AJ24" s="2"/>
      <c r="AV24" s="2"/>
      <c r="AW24">
        <v>140000</v>
      </c>
      <c r="AX24">
        <v>3500</v>
      </c>
      <c r="BD24">
        <v>8</v>
      </c>
    </row>
    <row r="25" spans="1:60" x14ac:dyDescent="0.25">
      <c r="A25" s="27">
        <v>43597</v>
      </c>
      <c r="B25">
        <v>19</v>
      </c>
      <c r="C25">
        <v>7</v>
      </c>
      <c r="F25" s="2"/>
      <c r="G25" s="10">
        <v>29000</v>
      </c>
      <c r="J25">
        <v>6</v>
      </c>
      <c r="K25" s="2"/>
      <c r="L25" s="10">
        <v>44000</v>
      </c>
      <c r="Q25">
        <v>2</v>
      </c>
      <c r="S25">
        <v>8</v>
      </c>
      <c r="T25" s="2"/>
      <c r="U25" s="10">
        <v>51000</v>
      </c>
      <c r="V25" s="10">
        <v>980</v>
      </c>
      <c r="AA25">
        <v>3</v>
      </c>
      <c r="AD25" s="2"/>
      <c r="AJ25" s="2"/>
      <c r="AV25" s="2"/>
    </row>
    <row r="26" spans="1:60" x14ac:dyDescent="0.25">
      <c r="A26" s="28"/>
      <c r="B26" s="5"/>
      <c r="C26" s="5"/>
      <c r="D26" s="5"/>
      <c r="E26" s="5"/>
      <c r="F26" s="6" t="s">
        <v>6</v>
      </c>
      <c r="G26" s="5">
        <v>203000</v>
      </c>
      <c r="H26" s="5">
        <v>12</v>
      </c>
      <c r="I26" s="5">
        <v>12</v>
      </c>
      <c r="J26" s="5">
        <v>30</v>
      </c>
      <c r="K26" s="6"/>
      <c r="L26" s="5">
        <v>308000</v>
      </c>
      <c r="M26" s="5"/>
      <c r="N26" s="5">
        <v>14</v>
      </c>
      <c r="O26" s="5"/>
      <c r="P26" s="5"/>
      <c r="Q26" s="5">
        <v>10</v>
      </c>
      <c r="R26" s="5">
        <v>16</v>
      </c>
      <c r="S26" s="5">
        <v>24</v>
      </c>
      <c r="T26" s="6">
        <v>16</v>
      </c>
      <c r="U26" s="5">
        <v>357000</v>
      </c>
      <c r="V26" s="5">
        <v>3920</v>
      </c>
      <c r="W26" s="5">
        <v>25</v>
      </c>
      <c r="X26" s="5"/>
      <c r="Y26" s="5">
        <v>8</v>
      </c>
      <c r="Z26" s="5"/>
      <c r="AA26" s="5">
        <v>15</v>
      </c>
      <c r="AB26" s="5"/>
      <c r="AC26" s="5"/>
      <c r="AD26" s="6">
        <v>21</v>
      </c>
      <c r="AE26" s="5">
        <v>3</v>
      </c>
      <c r="AF26" s="5">
        <v>9</v>
      </c>
      <c r="AG26" s="5"/>
      <c r="AH26" s="5"/>
      <c r="AI26" s="5"/>
      <c r="AJ26" s="6"/>
      <c r="AK26" s="5">
        <v>70000</v>
      </c>
      <c r="AL26" s="5">
        <v>1750</v>
      </c>
      <c r="AM26" s="5"/>
      <c r="AN26" s="5"/>
      <c r="AO26" s="5"/>
      <c r="AP26" s="5"/>
      <c r="AQ26" s="5"/>
      <c r="AR26" s="5"/>
      <c r="AS26" s="5">
        <v>8</v>
      </c>
      <c r="AT26" s="5"/>
      <c r="AU26" s="5">
        <v>1</v>
      </c>
      <c r="AV26" s="6"/>
      <c r="AW26" s="5">
        <v>140000</v>
      </c>
      <c r="AX26" s="5">
        <v>3500</v>
      </c>
      <c r="AY26" s="5"/>
      <c r="AZ26" s="5"/>
      <c r="BA26" s="5"/>
      <c r="BB26" s="5"/>
      <c r="BC26" s="5"/>
      <c r="BD26" s="5">
        <v>8</v>
      </c>
      <c r="BE26" s="5"/>
      <c r="BF26" s="5"/>
      <c r="BG26" s="5"/>
      <c r="BH26" s="7"/>
    </row>
    <row r="27" spans="1:60" x14ac:dyDescent="0.25">
      <c r="A27" s="27">
        <v>43598</v>
      </c>
      <c r="B27">
        <v>20</v>
      </c>
      <c r="C27">
        <v>1</v>
      </c>
      <c r="F27" s="2"/>
      <c r="G27" s="10">
        <v>29000</v>
      </c>
      <c r="J27" s="10">
        <v>6</v>
      </c>
      <c r="K27" s="2"/>
      <c r="L27" s="10">
        <v>44000</v>
      </c>
      <c r="Q27" s="10">
        <v>2</v>
      </c>
      <c r="S27">
        <v>8</v>
      </c>
      <c r="T27" s="2"/>
      <c r="U27" s="10">
        <v>51000</v>
      </c>
      <c r="V27" s="10">
        <v>980</v>
      </c>
      <c r="AA27" s="10">
        <v>3</v>
      </c>
      <c r="AD27" s="2"/>
      <c r="AJ27" s="2"/>
      <c r="AV27" s="2"/>
    </row>
    <row r="28" spans="1:60" x14ac:dyDescent="0.25">
      <c r="A28" s="27">
        <v>43599</v>
      </c>
      <c r="B28">
        <v>21</v>
      </c>
      <c r="C28">
        <v>2</v>
      </c>
      <c r="F28" s="2"/>
      <c r="G28" s="10">
        <v>29000</v>
      </c>
      <c r="J28" s="10">
        <v>6</v>
      </c>
      <c r="K28" s="2"/>
      <c r="L28" s="10">
        <v>44000</v>
      </c>
      <c r="Q28" s="10">
        <v>2</v>
      </c>
      <c r="S28">
        <v>8</v>
      </c>
      <c r="T28" s="2"/>
      <c r="U28" s="10">
        <v>51000</v>
      </c>
      <c r="V28" s="10">
        <v>980</v>
      </c>
      <c r="AA28" s="10">
        <v>3</v>
      </c>
      <c r="AD28" s="2"/>
      <c r="AJ28" s="2"/>
      <c r="AV28" s="2"/>
    </row>
    <row r="29" spans="1:60" x14ac:dyDescent="0.25">
      <c r="A29" s="27">
        <v>43600</v>
      </c>
      <c r="B29">
        <v>22</v>
      </c>
      <c r="C29">
        <v>3</v>
      </c>
      <c r="F29" s="2"/>
      <c r="G29" s="10">
        <v>29000</v>
      </c>
      <c r="H29">
        <v>6</v>
      </c>
      <c r="K29" s="2"/>
      <c r="L29" s="10">
        <v>44000</v>
      </c>
      <c r="N29">
        <v>7</v>
      </c>
      <c r="R29">
        <v>8</v>
      </c>
      <c r="T29" s="2"/>
      <c r="U29" s="10">
        <v>51000</v>
      </c>
      <c r="AA29" s="10">
        <v>3</v>
      </c>
      <c r="AD29" s="2">
        <v>7</v>
      </c>
      <c r="AI29" t="s">
        <v>46</v>
      </c>
      <c r="AJ29" s="2"/>
      <c r="AK29">
        <v>70000</v>
      </c>
      <c r="AL29">
        <v>1750</v>
      </c>
      <c r="AS29">
        <v>8</v>
      </c>
      <c r="AV29" s="2"/>
    </row>
    <row r="30" spans="1:60" x14ac:dyDescent="0.25">
      <c r="A30" s="27">
        <v>43601</v>
      </c>
      <c r="B30">
        <v>23</v>
      </c>
      <c r="C30">
        <v>4</v>
      </c>
      <c r="F30" s="2"/>
      <c r="G30" s="10">
        <v>29000</v>
      </c>
      <c r="H30">
        <v>6</v>
      </c>
      <c r="I30">
        <v>6</v>
      </c>
      <c r="K30" s="2"/>
      <c r="L30" s="10">
        <v>44000</v>
      </c>
      <c r="N30">
        <v>7</v>
      </c>
      <c r="R30">
        <v>8</v>
      </c>
      <c r="T30" s="2"/>
      <c r="U30" s="10">
        <v>51000</v>
      </c>
      <c r="V30">
        <v>980</v>
      </c>
      <c r="X30">
        <v>6</v>
      </c>
      <c r="AD30" s="2"/>
      <c r="AG30">
        <v>3</v>
      </c>
      <c r="AJ30" s="2"/>
      <c r="AV30" s="2"/>
    </row>
    <row r="31" spans="1:60" x14ac:dyDescent="0.25">
      <c r="A31" s="27">
        <v>43602</v>
      </c>
      <c r="B31">
        <v>24</v>
      </c>
      <c r="C31">
        <v>5</v>
      </c>
      <c r="F31" s="2"/>
      <c r="G31" s="10">
        <v>29000</v>
      </c>
      <c r="H31">
        <v>6</v>
      </c>
      <c r="K31" s="2"/>
      <c r="L31" s="10">
        <v>44000</v>
      </c>
      <c r="P31" t="s">
        <v>45</v>
      </c>
      <c r="Q31">
        <v>2</v>
      </c>
      <c r="R31">
        <v>8</v>
      </c>
      <c r="T31" s="2"/>
      <c r="U31" s="10">
        <v>51000</v>
      </c>
      <c r="AA31">
        <v>3</v>
      </c>
      <c r="AC31">
        <v>7</v>
      </c>
      <c r="AD31" s="2"/>
      <c r="AG31">
        <v>3</v>
      </c>
      <c r="AJ31" s="2"/>
      <c r="AV31" s="2"/>
    </row>
    <row r="32" spans="1:60" x14ac:dyDescent="0.25">
      <c r="A32" s="27">
        <v>43603</v>
      </c>
      <c r="B32">
        <v>25</v>
      </c>
      <c r="C32">
        <v>6</v>
      </c>
      <c r="F32" s="2"/>
      <c r="G32" s="10">
        <v>29000</v>
      </c>
      <c r="H32">
        <v>6</v>
      </c>
      <c r="K32" s="2"/>
      <c r="L32" s="10">
        <v>44000</v>
      </c>
      <c r="N32">
        <v>7</v>
      </c>
      <c r="P32" t="s">
        <v>45</v>
      </c>
      <c r="T32" s="2">
        <v>8</v>
      </c>
      <c r="AD32" s="2"/>
      <c r="AJ32" s="2"/>
      <c r="AV32" s="2"/>
      <c r="AW32">
        <v>140000</v>
      </c>
      <c r="AX32">
        <v>3500</v>
      </c>
      <c r="AY32">
        <v>240</v>
      </c>
    </row>
    <row r="33" spans="1:60" x14ac:dyDescent="0.25">
      <c r="A33" s="27">
        <v>43604</v>
      </c>
      <c r="B33">
        <v>26</v>
      </c>
      <c r="C33">
        <v>7</v>
      </c>
      <c r="F33" s="2"/>
      <c r="G33" s="10">
        <v>29000</v>
      </c>
      <c r="J33">
        <v>6</v>
      </c>
      <c r="K33" s="2" t="s">
        <v>47</v>
      </c>
      <c r="L33" s="10">
        <v>44000</v>
      </c>
      <c r="Q33">
        <v>2</v>
      </c>
      <c r="S33">
        <v>8</v>
      </c>
      <c r="T33" s="2"/>
      <c r="U33">
        <v>51000</v>
      </c>
      <c r="V33">
        <v>980</v>
      </c>
      <c r="AA33">
        <v>3</v>
      </c>
      <c r="AD33" s="2"/>
      <c r="AJ33" s="2"/>
      <c r="AV33" s="2"/>
    </row>
    <row r="34" spans="1:60" x14ac:dyDescent="0.25">
      <c r="A34" s="28"/>
      <c r="B34" s="5"/>
      <c r="C34" s="5"/>
      <c r="D34" s="5"/>
      <c r="E34" s="5"/>
      <c r="F34" s="6" t="s">
        <v>6</v>
      </c>
      <c r="G34" s="5">
        <v>203000</v>
      </c>
      <c r="H34" s="5">
        <v>24</v>
      </c>
      <c r="I34" s="5">
        <v>6</v>
      </c>
      <c r="J34" s="5">
        <v>18</v>
      </c>
      <c r="K34" s="6">
        <v>1</v>
      </c>
      <c r="L34" s="5">
        <v>308000</v>
      </c>
      <c r="M34" s="5"/>
      <c r="N34" s="5">
        <v>21</v>
      </c>
      <c r="O34" s="5"/>
      <c r="P34" s="5">
        <v>2</v>
      </c>
      <c r="Q34" s="5">
        <v>8</v>
      </c>
      <c r="R34" s="5">
        <v>24</v>
      </c>
      <c r="S34" s="5">
        <v>24</v>
      </c>
      <c r="T34" s="6">
        <v>8</v>
      </c>
      <c r="U34" s="5">
        <v>306000</v>
      </c>
      <c r="V34" s="5">
        <v>3920</v>
      </c>
      <c r="W34" s="5"/>
      <c r="X34" s="5">
        <v>6</v>
      </c>
      <c r="Y34" s="5"/>
      <c r="Z34" s="5"/>
      <c r="AA34" s="5">
        <v>15</v>
      </c>
      <c r="AB34" s="5"/>
      <c r="AC34" s="5">
        <v>7</v>
      </c>
      <c r="AD34" s="6">
        <v>7</v>
      </c>
      <c r="AE34" s="5"/>
      <c r="AF34" s="5"/>
      <c r="AG34" s="5">
        <v>6</v>
      </c>
      <c r="AH34" s="5"/>
      <c r="AI34" s="5">
        <v>1</v>
      </c>
      <c r="AJ34" s="6"/>
      <c r="AK34" s="5">
        <v>70000</v>
      </c>
      <c r="AL34" s="5">
        <v>1750</v>
      </c>
      <c r="AM34" s="5"/>
      <c r="AN34" s="5"/>
      <c r="AO34" s="5"/>
      <c r="AP34" s="5"/>
      <c r="AQ34" s="5"/>
      <c r="AR34" s="5"/>
      <c r="AS34" s="5">
        <v>8</v>
      </c>
      <c r="AT34" s="5"/>
      <c r="AU34" s="5"/>
      <c r="AV34" s="6"/>
      <c r="AW34" s="5">
        <v>140000</v>
      </c>
      <c r="AX34" s="5">
        <v>3500</v>
      </c>
      <c r="AY34" s="5">
        <v>240</v>
      </c>
      <c r="AZ34" s="5"/>
      <c r="BA34" s="5"/>
      <c r="BB34" s="5"/>
      <c r="BC34" s="5"/>
      <c r="BD34" s="5"/>
      <c r="BE34" s="5"/>
      <c r="BF34" s="5"/>
      <c r="BG34" s="5"/>
      <c r="BH34" s="7"/>
    </row>
    <row r="35" spans="1:60" x14ac:dyDescent="0.25">
      <c r="A35" s="27">
        <v>43605</v>
      </c>
      <c r="B35">
        <v>27</v>
      </c>
      <c r="C35">
        <v>1</v>
      </c>
      <c r="F35" s="2"/>
      <c r="G35" s="10">
        <v>29000</v>
      </c>
      <c r="I35">
        <v>6</v>
      </c>
      <c r="J35">
        <v>6</v>
      </c>
      <c r="K35" s="2"/>
      <c r="L35" s="10">
        <v>44000</v>
      </c>
      <c r="M35" s="10">
        <v>840</v>
      </c>
      <c r="N35" s="10">
        <v>7</v>
      </c>
      <c r="T35" s="2"/>
      <c r="AD35" s="2"/>
      <c r="AJ35" s="2"/>
      <c r="AV35" s="2"/>
    </row>
    <row r="36" spans="1:60" x14ac:dyDescent="0.25">
      <c r="A36" s="27">
        <v>43606</v>
      </c>
      <c r="B36">
        <v>28</v>
      </c>
      <c r="C36">
        <v>2</v>
      </c>
      <c r="F36" s="2"/>
      <c r="G36" s="10">
        <v>29000</v>
      </c>
      <c r="H36">
        <v>6</v>
      </c>
      <c r="K36" s="2"/>
      <c r="L36" s="10">
        <v>44000</v>
      </c>
      <c r="Q36">
        <v>2</v>
      </c>
      <c r="R36">
        <v>8</v>
      </c>
      <c r="T36" s="2"/>
      <c r="U36">
        <v>51000</v>
      </c>
      <c r="AA36">
        <v>3</v>
      </c>
      <c r="AD36" s="2">
        <v>7</v>
      </c>
      <c r="AF36">
        <v>3</v>
      </c>
      <c r="AJ36" s="2"/>
      <c r="AV36" s="2"/>
    </row>
    <row r="37" spans="1:60" x14ac:dyDescent="0.25">
      <c r="A37" s="27">
        <v>43607</v>
      </c>
      <c r="B37">
        <v>29</v>
      </c>
      <c r="C37">
        <v>3</v>
      </c>
      <c r="F37" s="2"/>
      <c r="G37" s="10">
        <v>29000</v>
      </c>
      <c r="J37">
        <v>6</v>
      </c>
      <c r="K37" s="2"/>
      <c r="L37" s="10">
        <v>44000</v>
      </c>
      <c r="N37">
        <v>7</v>
      </c>
      <c r="R37">
        <v>8</v>
      </c>
      <c r="T37" s="2"/>
      <c r="U37">
        <v>51000</v>
      </c>
      <c r="AA37">
        <v>3</v>
      </c>
      <c r="AB37">
        <v>7</v>
      </c>
      <c r="AD37" s="2"/>
      <c r="AJ37" s="2"/>
      <c r="AV37" s="2"/>
    </row>
    <row r="38" spans="1:60" x14ac:dyDescent="0.25">
      <c r="A38" s="27">
        <v>43608</v>
      </c>
      <c r="B38">
        <v>30</v>
      </c>
      <c r="C38">
        <v>4</v>
      </c>
      <c r="F38" s="2"/>
      <c r="G38" s="10">
        <v>29000</v>
      </c>
      <c r="I38">
        <v>6</v>
      </c>
      <c r="K38" s="2"/>
      <c r="L38" s="10">
        <v>44000</v>
      </c>
      <c r="M38">
        <v>840</v>
      </c>
      <c r="Q38">
        <v>2</v>
      </c>
      <c r="T38" s="2"/>
      <c r="AD38" s="2"/>
      <c r="AJ38" s="2"/>
      <c r="AK38">
        <v>70000</v>
      </c>
      <c r="AL38">
        <v>1750</v>
      </c>
      <c r="AR38">
        <v>8</v>
      </c>
      <c r="AV38" s="2"/>
    </row>
    <row r="39" spans="1:60" x14ac:dyDescent="0.25">
      <c r="A39" s="27">
        <v>43609</v>
      </c>
      <c r="B39">
        <v>31</v>
      </c>
      <c r="C39">
        <v>5</v>
      </c>
      <c r="F39" s="2"/>
      <c r="G39" s="10">
        <v>29000</v>
      </c>
      <c r="H39">
        <v>6</v>
      </c>
      <c r="I39">
        <v>6</v>
      </c>
      <c r="K39" s="2"/>
      <c r="L39" s="10">
        <v>44000</v>
      </c>
      <c r="N39">
        <v>7</v>
      </c>
      <c r="R39">
        <v>8</v>
      </c>
      <c r="T39" s="2"/>
      <c r="AD39" s="2"/>
      <c r="AJ39" s="2"/>
      <c r="AV39" s="2"/>
    </row>
    <row r="40" spans="1:60" x14ac:dyDescent="0.25">
      <c r="A40" s="27">
        <v>43610</v>
      </c>
      <c r="B40">
        <v>32</v>
      </c>
      <c r="C40">
        <v>6</v>
      </c>
      <c r="F40" s="2"/>
      <c r="G40" s="10">
        <v>29000</v>
      </c>
      <c r="J40">
        <v>6</v>
      </c>
      <c r="K40" s="2"/>
      <c r="L40" s="10">
        <v>44000</v>
      </c>
      <c r="N40">
        <v>7</v>
      </c>
      <c r="R40">
        <v>8</v>
      </c>
      <c r="T40" s="2"/>
      <c r="U40">
        <v>51000</v>
      </c>
      <c r="Y40">
        <v>8</v>
      </c>
      <c r="AC40">
        <v>7</v>
      </c>
      <c r="AD40" s="2"/>
      <c r="AJ40" s="2"/>
      <c r="AV40" s="2"/>
    </row>
    <row r="41" spans="1:60" x14ac:dyDescent="0.25">
      <c r="A41" s="27">
        <v>43611</v>
      </c>
      <c r="B41">
        <v>33</v>
      </c>
      <c r="C41">
        <v>7</v>
      </c>
      <c r="F41" s="2"/>
      <c r="G41" s="10">
        <v>29000</v>
      </c>
      <c r="J41">
        <v>6</v>
      </c>
      <c r="K41" s="2"/>
      <c r="L41" s="10">
        <v>44000</v>
      </c>
      <c r="Q41">
        <v>2</v>
      </c>
      <c r="T41" s="2">
        <v>8</v>
      </c>
      <c r="AD41" s="2"/>
      <c r="AJ41" s="2"/>
      <c r="AV41" s="2"/>
      <c r="AW41">
        <v>140000</v>
      </c>
      <c r="AX41">
        <v>3500</v>
      </c>
      <c r="BC41">
        <v>8</v>
      </c>
    </row>
    <row r="42" spans="1:60" x14ac:dyDescent="0.25">
      <c r="A42" s="28"/>
      <c r="B42" s="5"/>
      <c r="C42" s="5"/>
      <c r="D42" s="5"/>
      <c r="E42" s="5"/>
      <c r="F42" s="6" t="s">
        <v>6</v>
      </c>
      <c r="G42" s="5">
        <f>SUM(G35:G41)</f>
        <v>203000</v>
      </c>
      <c r="H42" s="5">
        <f>SUM(H35:H41)</f>
        <v>12</v>
      </c>
      <c r="I42" s="5">
        <f>SUM(I35:I41)</f>
        <v>18</v>
      </c>
      <c r="J42" s="5">
        <f>SUM(J35:J41)</f>
        <v>24</v>
      </c>
      <c r="K42" s="6"/>
      <c r="L42" s="5">
        <f>SUM(L35:L41)</f>
        <v>308000</v>
      </c>
      <c r="M42" s="5">
        <f>SUM(M35:M41)</f>
        <v>1680</v>
      </c>
      <c r="N42" s="5">
        <f>SUM(N35:N41)</f>
        <v>28</v>
      </c>
      <c r="O42" s="5"/>
      <c r="P42" s="5"/>
      <c r="Q42" s="5">
        <f t="shared" ref="Q42:Y42" si="0">SUM(Q35:Q41)</f>
        <v>6</v>
      </c>
      <c r="R42" s="5">
        <f t="shared" si="0"/>
        <v>32</v>
      </c>
      <c r="S42" s="5">
        <f t="shared" si="0"/>
        <v>0</v>
      </c>
      <c r="T42" s="6">
        <f t="shared" si="0"/>
        <v>8</v>
      </c>
      <c r="U42" s="5">
        <f t="shared" si="0"/>
        <v>153000</v>
      </c>
      <c r="V42" s="5">
        <f t="shared" si="0"/>
        <v>0</v>
      </c>
      <c r="W42" s="5">
        <f t="shared" si="0"/>
        <v>0</v>
      </c>
      <c r="X42" s="5">
        <f t="shared" si="0"/>
        <v>0</v>
      </c>
      <c r="Y42" s="5">
        <f t="shared" si="0"/>
        <v>8</v>
      </c>
      <c r="Z42" s="5">
        <f t="shared" ref="Z42:AD42" si="1">SUM(Z35:Z41)</f>
        <v>0</v>
      </c>
      <c r="AA42" s="5">
        <f t="shared" si="1"/>
        <v>6</v>
      </c>
      <c r="AB42" s="5">
        <f t="shared" si="1"/>
        <v>7</v>
      </c>
      <c r="AC42" s="5">
        <f t="shared" si="1"/>
        <v>7</v>
      </c>
      <c r="AD42" s="5">
        <f t="shared" si="1"/>
        <v>7</v>
      </c>
      <c r="AE42" s="5">
        <f t="shared" ref="AE42" si="2">SUM(AE35:AE41)</f>
        <v>0</v>
      </c>
      <c r="AF42" s="5">
        <f t="shared" ref="AF42" si="3">SUM(AF35:AF41)</f>
        <v>3</v>
      </c>
      <c r="AG42" s="5">
        <f t="shared" ref="AG42" si="4">SUM(AG35:AG41)</f>
        <v>0</v>
      </c>
      <c r="AH42" s="5">
        <f t="shared" ref="AH42" si="5">SUM(AH35:AH41)</f>
        <v>0</v>
      </c>
      <c r="AI42" s="5">
        <f t="shared" ref="AI42" si="6">SUM(AI35:AI41)</f>
        <v>0</v>
      </c>
      <c r="AJ42" s="5">
        <f t="shared" ref="AJ42" si="7">SUM(AJ35:AJ41)</f>
        <v>0</v>
      </c>
      <c r="AK42" s="5">
        <f t="shared" ref="AK42" si="8">SUM(AK35:AK41)</f>
        <v>70000</v>
      </c>
      <c r="AL42" s="5">
        <f t="shared" ref="AL42" si="9">SUM(AL35:AL41)</f>
        <v>1750</v>
      </c>
      <c r="AM42" s="5">
        <f t="shared" ref="AM42" si="10">SUM(AM35:AM41)</f>
        <v>0</v>
      </c>
      <c r="AN42" s="5">
        <f t="shared" ref="AN42" si="11">SUM(AN35:AN41)</f>
        <v>0</v>
      </c>
      <c r="AO42" s="5"/>
      <c r="AP42" s="5">
        <f t="shared" ref="AP42" si="12">SUM(AP35:AP41)</f>
        <v>0</v>
      </c>
      <c r="AQ42" s="5">
        <f t="shared" ref="AQ42" si="13">SUM(AQ35:AQ41)</f>
        <v>0</v>
      </c>
      <c r="AR42" s="5">
        <f t="shared" ref="AR42" si="14">SUM(AR35:AR41)</f>
        <v>8</v>
      </c>
      <c r="AS42" s="5">
        <f t="shared" ref="AS42" si="15">SUM(AS35:AS41)</f>
        <v>0</v>
      </c>
      <c r="AT42" s="5">
        <f t="shared" ref="AT42" si="16">SUM(AT35:AT41)</f>
        <v>0</v>
      </c>
      <c r="AU42" s="5">
        <f t="shared" ref="AU42" si="17">SUM(AU35:AU41)</f>
        <v>0</v>
      </c>
      <c r="AV42" s="5">
        <f t="shared" ref="AV42" si="18">SUM(AV35:AV41)</f>
        <v>0</v>
      </c>
      <c r="AW42" s="5">
        <f t="shared" ref="AW42" si="19">SUM(AW35:AW41)</f>
        <v>140000</v>
      </c>
      <c r="AX42" s="5">
        <f t="shared" ref="AX42" si="20">SUM(AX35:AX41)</f>
        <v>3500</v>
      </c>
      <c r="AY42" s="5"/>
      <c r="AZ42" s="5"/>
      <c r="BA42" s="5"/>
      <c r="BB42" s="5"/>
      <c r="BC42" s="5">
        <f t="shared" ref="BC42" si="21">SUM(BC35:BC41)</f>
        <v>8</v>
      </c>
      <c r="BD42" s="5"/>
      <c r="BE42" s="5"/>
      <c r="BF42" s="5"/>
      <c r="BG42" s="5"/>
      <c r="BH42" s="5"/>
    </row>
    <row r="43" spans="1:60" ht="15.75" thickBot="1" x14ac:dyDescent="0.3">
      <c r="A43" s="29"/>
      <c r="F43" s="2"/>
      <c r="G43" t="s">
        <v>3</v>
      </c>
      <c r="K43" s="2"/>
      <c r="L43" t="s">
        <v>17</v>
      </c>
      <c r="T43" s="2"/>
      <c r="U43" t="s">
        <v>7</v>
      </c>
      <c r="AD43" s="2"/>
      <c r="AE43" t="s">
        <v>18</v>
      </c>
      <c r="AJ43" s="2"/>
      <c r="AK43" t="s">
        <v>25</v>
      </c>
      <c r="AV43" s="2"/>
      <c r="AW43" t="s">
        <v>33</v>
      </c>
    </row>
    <row r="44" spans="1:60" ht="15.75" thickBot="1" x14ac:dyDescent="0.3">
      <c r="A44" s="30" t="s">
        <v>1</v>
      </c>
      <c r="B44" s="3" t="s">
        <v>0</v>
      </c>
      <c r="C44" s="3" t="s">
        <v>2</v>
      </c>
      <c r="D44" s="3"/>
      <c r="E44" s="3"/>
      <c r="F44" s="9"/>
      <c r="G44" s="8" t="s">
        <v>51</v>
      </c>
      <c r="H44" s="3" t="s">
        <v>14</v>
      </c>
      <c r="I44" s="3" t="s">
        <v>15</v>
      </c>
      <c r="J44" s="3" t="s">
        <v>16</v>
      </c>
      <c r="K44" s="3" t="s">
        <v>41</v>
      </c>
      <c r="L44" s="3" t="s">
        <v>4</v>
      </c>
      <c r="M44" s="3" t="s">
        <v>26</v>
      </c>
      <c r="N44" s="3" t="s">
        <v>85</v>
      </c>
      <c r="O44" s="3" t="s">
        <v>41</v>
      </c>
      <c r="P44" s="3" t="s">
        <v>5</v>
      </c>
      <c r="Q44" s="3" t="s">
        <v>12</v>
      </c>
      <c r="R44" s="3" t="s">
        <v>14</v>
      </c>
      <c r="S44" s="3" t="s">
        <v>15</v>
      </c>
      <c r="T44" s="3" t="s">
        <v>16</v>
      </c>
      <c r="U44" s="3" t="s">
        <v>4</v>
      </c>
      <c r="V44" s="3" t="s">
        <v>26</v>
      </c>
      <c r="W44" s="3" t="s">
        <v>8</v>
      </c>
      <c r="X44" s="3" t="s">
        <v>86</v>
      </c>
      <c r="Y44" s="3" t="s">
        <v>9</v>
      </c>
      <c r="Z44" s="3" t="s">
        <v>85</v>
      </c>
      <c r="AA44" s="3" t="s">
        <v>12</v>
      </c>
      <c r="AB44" s="3" t="s">
        <v>11</v>
      </c>
      <c r="AC44" s="3" t="s">
        <v>10</v>
      </c>
      <c r="AD44" s="3" t="s">
        <v>13</v>
      </c>
      <c r="AE44" s="4" t="s">
        <v>19</v>
      </c>
      <c r="AF44" s="4" t="s">
        <v>20</v>
      </c>
      <c r="AG44" s="4" t="s">
        <v>21</v>
      </c>
      <c r="AH44" s="4" t="s">
        <v>22</v>
      </c>
      <c r="AI44" s="3" t="s">
        <v>23</v>
      </c>
      <c r="AJ44" s="3" t="s">
        <v>24</v>
      </c>
      <c r="AK44" s="3" t="s">
        <v>4</v>
      </c>
      <c r="AL44" s="3" t="s">
        <v>26</v>
      </c>
      <c r="AM44" s="3" t="s">
        <v>8</v>
      </c>
      <c r="AN44" s="3" t="s">
        <v>27</v>
      </c>
      <c r="AO44" s="3" t="s">
        <v>29</v>
      </c>
      <c r="AP44" s="3" t="s">
        <v>28</v>
      </c>
      <c r="AQ44" s="3" t="s">
        <v>11</v>
      </c>
      <c r="AR44" s="3" t="s">
        <v>10</v>
      </c>
      <c r="AS44" s="3" t="s">
        <v>13</v>
      </c>
      <c r="AT44" s="4" t="s">
        <v>30</v>
      </c>
      <c r="AU44" s="4" t="s">
        <v>31</v>
      </c>
      <c r="AV44" s="4" t="s">
        <v>32</v>
      </c>
      <c r="AW44" s="3" t="s">
        <v>4</v>
      </c>
      <c r="AX44" s="3" t="s">
        <v>26</v>
      </c>
      <c r="AY44" s="3" t="s">
        <v>8</v>
      </c>
      <c r="AZ44" s="3" t="s">
        <v>27</v>
      </c>
      <c r="BA44" s="3" t="s">
        <v>29</v>
      </c>
      <c r="BB44" s="4" t="s">
        <v>34</v>
      </c>
      <c r="BC44" s="4" t="s">
        <v>19</v>
      </c>
      <c r="BD44" s="4" t="s">
        <v>20</v>
      </c>
      <c r="BE44" s="4" t="s">
        <v>21</v>
      </c>
      <c r="BF44" s="3" t="s">
        <v>35</v>
      </c>
      <c r="BG44" s="3" t="s">
        <v>36</v>
      </c>
      <c r="BH44" s="3" t="s">
        <v>37</v>
      </c>
    </row>
    <row r="45" spans="1:60" x14ac:dyDescent="0.25">
      <c r="A45" s="27">
        <v>43612</v>
      </c>
      <c r="B45">
        <v>34</v>
      </c>
      <c r="C45">
        <v>1</v>
      </c>
      <c r="F45" s="2"/>
      <c r="G45" s="10">
        <v>29000</v>
      </c>
      <c r="H45">
        <v>6</v>
      </c>
      <c r="K45" s="2"/>
      <c r="L45" s="10">
        <v>44000</v>
      </c>
      <c r="M45">
        <v>840</v>
      </c>
      <c r="N45">
        <v>7</v>
      </c>
      <c r="P45" t="s">
        <v>43</v>
      </c>
      <c r="T45" s="2"/>
      <c r="AD45" s="2"/>
      <c r="AJ45" s="2"/>
      <c r="AV45" s="2"/>
    </row>
    <row r="46" spans="1:60" x14ac:dyDescent="0.25">
      <c r="A46" s="27">
        <v>43613</v>
      </c>
      <c r="B46">
        <v>35</v>
      </c>
      <c r="C46">
        <v>2</v>
      </c>
      <c r="F46" s="2"/>
      <c r="G46" s="10">
        <v>29000</v>
      </c>
      <c r="J46">
        <v>6</v>
      </c>
      <c r="K46" s="2"/>
      <c r="L46" s="10"/>
      <c r="M46" s="10"/>
      <c r="T46" s="2"/>
      <c r="AD46" s="2"/>
      <c r="AJ46" s="2"/>
      <c r="AV46" s="2"/>
    </row>
    <row r="47" spans="1:60" x14ac:dyDescent="0.25">
      <c r="A47" s="27">
        <v>43614</v>
      </c>
      <c r="B47">
        <v>36</v>
      </c>
      <c r="C47">
        <v>3</v>
      </c>
      <c r="F47" s="2"/>
      <c r="G47" s="10">
        <v>29000</v>
      </c>
      <c r="H47">
        <v>6</v>
      </c>
      <c r="I47">
        <v>6</v>
      </c>
      <c r="K47" s="2"/>
      <c r="L47" s="10">
        <v>44000</v>
      </c>
      <c r="N47">
        <v>7</v>
      </c>
      <c r="P47" t="s">
        <v>45</v>
      </c>
      <c r="R47">
        <v>8</v>
      </c>
      <c r="T47" s="2"/>
      <c r="AD47" s="2"/>
      <c r="AJ47" s="2"/>
      <c r="AV47" s="2"/>
    </row>
    <row r="48" spans="1:60" x14ac:dyDescent="0.25">
      <c r="A48" s="27">
        <v>43615</v>
      </c>
      <c r="B48">
        <v>37</v>
      </c>
      <c r="C48">
        <v>4</v>
      </c>
      <c r="F48" s="2"/>
      <c r="G48" s="10">
        <v>29000</v>
      </c>
      <c r="H48" s="10"/>
      <c r="I48">
        <v>6</v>
      </c>
      <c r="J48">
        <v>6</v>
      </c>
      <c r="K48" s="2"/>
      <c r="L48" s="10">
        <v>44000</v>
      </c>
      <c r="Q48">
        <v>2</v>
      </c>
      <c r="T48" s="2">
        <v>8</v>
      </c>
      <c r="AD48" s="2"/>
      <c r="AJ48" s="2"/>
      <c r="AV48" s="2"/>
    </row>
    <row r="49" spans="1:61" x14ac:dyDescent="0.25">
      <c r="A49" s="27">
        <v>43616</v>
      </c>
      <c r="B49">
        <v>38</v>
      </c>
      <c r="C49">
        <v>5</v>
      </c>
      <c r="F49" s="2"/>
      <c r="G49" s="10">
        <v>29000</v>
      </c>
      <c r="H49">
        <v>6</v>
      </c>
      <c r="K49" s="2"/>
      <c r="T49" s="2"/>
      <c r="AD49" s="2"/>
      <c r="AJ49" s="2"/>
      <c r="AK49">
        <v>70000</v>
      </c>
      <c r="AL49">
        <v>1750</v>
      </c>
      <c r="AS49">
        <v>8</v>
      </c>
      <c r="AV49" s="2"/>
    </row>
    <row r="50" spans="1:61" x14ac:dyDescent="0.25">
      <c r="A50" s="27">
        <v>43617</v>
      </c>
      <c r="B50">
        <v>39</v>
      </c>
      <c r="C50">
        <v>6</v>
      </c>
      <c r="F50" s="2"/>
      <c r="G50" s="10">
        <v>29000</v>
      </c>
      <c r="H50">
        <v>6</v>
      </c>
      <c r="K50" s="2"/>
      <c r="L50" s="10">
        <v>44000</v>
      </c>
      <c r="Q50">
        <v>2</v>
      </c>
      <c r="S50">
        <v>8</v>
      </c>
      <c r="T50" s="2"/>
      <c r="AD50" s="2"/>
      <c r="AJ50" s="2"/>
      <c r="AV50" s="2"/>
    </row>
    <row r="51" spans="1:61" x14ac:dyDescent="0.25">
      <c r="A51" s="27">
        <v>43618</v>
      </c>
      <c r="B51">
        <v>40</v>
      </c>
      <c r="C51">
        <v>7</v>
      </c>
      <c r="F51" s="2"/>
      <c r="G51" s="10"/>
      <c r="K51" s="2"/>
      <c r="T51" s="2"/>
      <c r="AD51" s="2"/>
      <c r="AJ51" s="2"/>
      <c r="AV51" s="2"/>
    </row>
    <row r="52" spans="1:61" x14ac:dyDescent="0.25">
      <c r="A52" s="28"/>
      <c r="B52" s="5"/>
      <c r="C52" s="5"/>
      <c r="D52" s="5"/>
      <c r="E52" s="5"/>
      <c r="F52" s="6" t="s">
        <v>6</v>
      </c>
      <c r="G52" s="5">
        <f>SUM(G45:G51)</f>
        <v>174000</v>
      </c>
      <c r="H52" s="5">
        <f>SUM(H45:H51)</f>
        <v>24</v>
      </c>
      <c r="I52" s="5">
        <f t="shared" ref="I52:O52" si="22">SUM(I45:I51)</f>
        <v>12</v>
      </c>
      <c r="J52" s="5">
        <f t="shared" si="22"/>
        <v>12</v>
      </c>
      <c r="K52" s="5">
        <f t="shared" si="22"/>
        <v>0</v>
      </c>
      <c r="L52" s="5">
        <f t="shared" si="22"/>
        <v>176000</v>
      </c>
      <c r="M52" s="5">
        <f t="shared" si="22"/>
        <v>840</v>
      </c>
      <c r="N52" s="5">
        <f t="shared" si="22"/>
        <v>14</v>
      </c>
      <c r="O52" s="5">
        <f t="shared" si="22"/>
        <v>0</v>
      </c>
      <c r="P52" s="5">
        <v>2</v>
      </c>
      <c r="Q52" s="5">
        <v>4</v>
      </c>
      <c r="R52" s="5">
        <v>8</v>
      </c>
      <c r="S52" s="5">
        <v>8</v>
      </c>
      <c r="T52" s="6">
        <v>8</v>
      </c>
      <c r="U52" s="5"/>
      <c r="V52" s="5"/>
      <c r="W52" s="5"/>
      <c r="X52" s="5"/>
      <c r="Y52" s="5"/>
      <c r="Z52" s="5"/>
      <c r="AA52" s="5"/>
      <c r="AB52" s="5"/>
      <c r="AC52" s="5"/>
      <c r="AD52" s="6"/>
      <c r="AE52" s="5"/>
      <c r="AF52" s="5"/>
      <c r="AG52" s="5"/>
      <c r="AH52" s="5"/>
      <c r="AI52" s="5"/>
      <c r="AJ52" s="6"/>
      <c r="AK52" s="1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6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7"/>
    </row>
    <row r="53" spans="1:61" x14ac:dyDescent="0.25">
      <c r="A53" s="27">
        <v>43619</v>
      </c>
      <c r="B53">
        <v>41</v>
      </c>
      <c r="C53">
        <v>1</v>
      </c>
      <c r="F53" s="2"/>
      <c r="G53" s="10">
        <v>29000</v>
      </c>
      <c r="I53">
        <v>6</v>
      </c>
      <c r="J53">
        <v>6</v>
      </c>
      <c r="K53" s="2"/>
      <c r="L53" s="10">
        <v>44000</v>
      </c>
      <c r="N53">
        <v>7</v>
      </c>
      <c r="S53">
        <v>8</v>
      </c>
      <c r="T53" s="2"/>
      <c r="U53">
        <v>51000</v>
      </c>
      <c r="AA53">
        <v>3</v>
      </c>
      <c r="AC53">
        <v>7</v>
      </c>
      <c r="AD53" s="2"/>
      <c r="AJ53" s="2"/>
      <c r="AV53" s="2"/>
    </row>
    <row r="54" spans="1:61" x14ac:dyDescent="0.25">
      <c r="A54" s="27">
        <v>43620</v>
      </c>
      <c r="B54">
        <v>42</v>
      </c>
      <c r="C54">
        <v>2</v>
      </c>
      <c r="F54" s="2"/>
      <c r="G54" s="10">
        <v>29000</v>
      </c>
      <c r="J54">
        <v>6</v>
      </c>
      <c r="K54" s="2"/>
      <c r="L54" s="10"/>
      <c r="M54" s="10"/>
      <c r="T54" s="2"/>
      <c r="AD54" s="2"/>
      <c r="AJ54" s="2"/>
      <c r="AV54" s="2"/>
    </row>
    <row r="55" spans="1:61" x14ac:dyDescent="0.25">
      <c r="A55" s="31" t="s">
        <v>50</v>
      </c>
      <c r="B55" s="35"/>
      <c r="C55" s="35" t="s">
        <v>69</v>
      </c>
      <c r="D55" s="36"/>
      <c r="E55" s="35"/>
      <c r="F55" s="36"/>
      <c r="G55" s="36">
        <f>SUM(G10,G18,G26,G34,G42,G52)</f>
        <v>1073000</v>
      </c>
      <c r="H55" s="36">
        <f t="shared" ref="H55:BH55" si="23">SUM(H10,H18,H26,H34,H42,H52)</f>
        <v>96</v>
      </c>
      <c r="I55" s="36">
        <f t="shared" si="23"/>
        <v>66</v>
      </c>
      <c r="J55" s="36">
        <f t="shared" si="23"/>
        <v>120</v>
      </c>
      <c r="K55" s="36">
        <v>1</v>
      </c>
      <c r="L55" s="36">
        <f t="shared" si="23"/>
        <v>1496000</v>
      </c>
      <c r="M55" s="36">
        <f t="shared" si="23"/>
        <v>5880</v>
      </c>
      <c r="N55" s="36">
        <f t="shared" si="23"/>
        <v>91</v>
      </c>
      <c r="O55" s="36">
        <f t="shared" si="23"/>
        <v>2</v>
      </c>
      <c r="P55" s="36">
        <f t="shared" si="23"/>
        <v>5</v>
      </c>
      <c r="Q55" s="36">
        <f t="shared" si="23"/>
        <v>42</v>
      </c>
      <c r="R55" s="36">
        <f t="shared" si="23"/>
        <v>88</v>
      </c>
      <c r="S55" s="36">
        <f t="shared" si="23"/>
        <v>64</v>
      </c>
      <c r="T55" s="36">
        <f t="shared" si="23"/>
        <v>56</v>
      </c>
      <c r="U55" s="36">
        <f t="shared" si="23"/>
        <v>1173000</v>
      </c>
      <c r="V55" s="36">
        <f t="shared" si="23"/>
        <v>7840</v>
      </c>
      <c r="W55" s="36">
        <f t="shared" si="23"/>
        <v>75</v>
      </c>
      <c r="X55" s="36">
        <f t="shared" si="23"/>
        <v>12</v>
      </c>
      <c r="Y55" s="36">
        <f t="shared" si="23"/>
        <v>16</v>
      </c>
      <c r="Z55" s="36">
        <f>SUM(Z10,Z18,Z26,Z34,Z42,Z52)</f>
        <v>0</v>
      </c>
      <c r="AA55" s="36">
        <f t="shared" si="23"/>
        <v>48</v>
      </c>
      <c r="AB55" s="36">
        <f t="shared" si="23"/>
        <v>28</v>
      </c>
      <c r="AC55" s="36">
        <f t="shared" si="23"/>
        <v>35</v>
      </c>
      <c r="AD55" s="36">
        <f t="shared" si="23"/>
        <v>42</v>
      </c>
      <c r="AE55" s="36">
        <f t="shared" si="23"/>
        <v>3</v>
      </c>
      <c r="AF55" s="36">
        <f t="shared" si="23"/>
        <v>21</v>
      </c>
      <c r="AG55" s="36">
        <f t="shared" si="23"/>
        <v>6</v>
      </c>
      <c r="AH55" s="36">
        <f t="shared" si="23"/>
        <v>1</v>
      </c>
      <c r="AI55" s="36">
        <f t="shared" si="23"/>
        <v>2</v>
      </c>
      <c r="AJ55" s="36">
        <f t="shared" si="23"/>
        <v>1</v>
      </c>
      <c r="AK55" s="36">
        <f t="shared" si="23"/>
        <v>350000</v>
      </c>
      <c r="AL55" s="36">
        <f t="shared" si="23"/>
        <v>8750</v>
      </c>
      <c r="AM55" s="36">
        <f t="shared" si="23"/>
        <v>100</v>
      </c>
      <c r="AN55" s="36">
        <f t="shared" si="23"/>
        <v>0</v>
      </c>
      <c r="AO55" s="36">
        <f t="shared" si="23"/>
        <v>0</v>
      </c>
      <c r="AP55" s="36">
        <f t="shared" si="23"/>
        <v>0</v>
      </c>
      <c r="AQ55" s="36">
        <f t="shared" si="23"/>
        <v>0</v>
      </c>
      <c r="AR55" s="36">
        <f t="shared" si="23"/>
        <v>8</v>
      </c>
      <c r="AS55" s="36">
        <f t="shared" si="23"/>
        <v>24</v>
      </c>
      <c r="AT55" s="36">
        <f t="shared" si="23"/>
        <v>0</v>
      </c>
      <c r="AU55" s="36">
        <f t="shared" si="23"/>
        <v>3</v>
      </c>
      <c r="AV55" s="36">
        <f t="shared" si="23"/>
        <v>0</v>
      </c>
      <c r="AW55" s="36">
        <f t="shared" si="23"/>
        <v>560000</v>
      </c>
      <c r="AX55" s="36">
        <f t="shared" si="23"/>
        <v>14000</v>
      </c>
      <c r="AY55" s="36">
        <f t="shared" si="23"/>
        <v>240</v>
      </c>
      <c r="AZ55" s="36">
        <f t="shared" si="23"/>
        <v>0</v>
      </c>
      <c r="BA55" s="36">
        <f t="shared" si="23"/>
        <v>0</v>
      </c>
      <c r="BB55" s="36">
        <f t="shared" si="23"/>
        <v>0</v>
      </c>
      <c r="BC55" s="36">
        <f t="shared" si="23"/>
        <v>16</v>
      </c>
      <c r="BD55" s="36">
        <f t="shared" si="23"/>
        <v>8</v>
      </c>
      <c r="BE55" s="36">
        <f t="shared" si="23"/>
        <v>0</v>
      </c>
      <c r="BF55" s="36">
        <f t="shared" si="23"/>
        <v>0</v>
      </c>
      <c r="BG55" s="36">
        <f t="shared" si="23"/>
        <v>0</v>
      </c>
      <c r="BH55" s="36">
        <f t="shared" si="23"/>
        <v>0</v>
      </c>
      <c r="BI55" s="11" t="s">
        <v>64</v>
      </c>
    </row>
    <row r="56" spans="1:61" x14ac:dyDescent="0.25">
      <c r="A56" s="31" t="s">
        <v>84</v>
      </c>
      <c r="B56" s="36"/>
      <c r="C56" s="35" t="s">
        <v>68</v>
      </c>
      <c r="D56" s="35"/>
      <c r="E56" s="36"/>
      <c r="F56" s="36"/>
      <c r="G56" s="36">
        <f>SUM(COUNTA(G5:G9),COUNTA(G11:G12,G15:G17),COUNTA(G19:G25),COUNTA(G27:G33),COUNTA(G35:G41),COUNTA(G45:G50))</f>
        <v>37</v>
      </c>
      <c r="H56" s="36">
        <f t="shared" ref="H56:K56" si="24">SUM(COUNTA(H5:H9),COUNTA(H11:H12,H15:H17),COUNTA(H19:H25),COUNTA(H27:H33),COUNTA(H35:H41),COUNTA(H45:H50))</f>
        <v>16</v>
      </c>
      <c r="I56" s="36">
        <f t="shared" si="24"/>
        <v>11</v>
      </c>
      <c r="J56" s="36">
        <f t="shared" si="24"/>
        <v>20</v>
      </c>
      <c r="K56" s="36">
        <f t="shared" si="24"/>
        <v>1</v>
      </c>
      <c r="L56" s="36">
        <f>SUM(COUNTA(L5:L8),COUNTA(L11:L12,L15:L17),COUNTA(L19:L25),COUNTA(L27:L33),COUNTA(L35:L41),COUNTA(L45,L47:L48,L50))</f>
        <v>34</v>
      </c>
      <c r="M56" s="36">
        <f t="shared" ref="M56:T56" si="25">SUM(COUNTA(M5:M8),COUNTA(M11:M12,M15:M17),COUNTA(M19:M25),COUNTA(M27:M33),COUNTA(M35:M41),COUNTA(M45,M47:M48,M50))</f>
        <v>7</v>
      </c>
      <c r="N56" s="36">
        <f t="shared" si="25"/>
        <v>13</v>
      </c>
      <c r="O56" s="36">
        <f t="shared" si="25"/>
        <v>2</v>
      </c>
      <c r="P56" s="36">
        <f t="shared" si="25"/>
        <v>5</v>
      </c>
      <c r="Q56" s="36">
        <f t="shared" si="25"/>
        <v>21</v>
      </c>
      <c r="R56" s="36">
        <f t="shared" si="25"/>
        <v>11</v>
      </c>
      <c r="S56" s="36">
        <f t="shared" si="25"/>
        <v>8</v>
      </c>
      <c r="T56" s="36">
        <f t="shared" si="25"/>
        <v>8</v>
      </c>
      <c r="U56" s="36">
        <f>SUM(COUNTA(U5:U8),COUNTA(U15:U17),COUNTA(U19:U25),COUNTA(U27:U31,U33),COUNTA(U36:U37,U40))</f>
        <v>23</v>
      </c>
      <c r="V56" s="36">
        <f t="shared" ref="V56:AD56" si="26">SUM(COUNTA(V5:V8),COUNTA(V15:V17),COUNTA(V19:V25),COUNTA(V27:V31,V33),COUNTA(V36:V37,V40))</f>
        <v>8</v>
      </c>
      <c r="W56" s="36">
        <f t="shared" si="26"/>
        <v>3</v>
      </c>
      <c r="X56" s="36">
        <f t="shared" si="26"/>
        <v>2</v>
      </c>
      <c r="Y56" s="36">
        <f t="shared" si="26"/>
        <v>2</v>
      </c>
      <c r="Z56" s="36">
        <f t="shared" si="26"/>
        <v>0</v>
      </c>
      <c r="AA56" s="36">
        <f t="shared" si="26"/>
        <v>16</v>
      </c>
      <c r="AB56" s="36">
        <f t="shared" si="26"/>
        <v>4</v>
      </c>
      <c r="AC56" s="36">
        <f t="shared" si="26"/>
        <v>5</v>
      </c>
      <c r="AD56" s="36">
        <f t="shared" si="26"/>
        <v>6</v>
      </c>
      <c r="AE56" s="36">
        <f>SUM(COUNTA(AE19:AE25),COUNTA(AE5:AE9),COUNTA(AE11:AE17),COUNTA(AE27:AE33),COUNTA(AE35:AE41))</f>
        <v>1</v>
      </c>
      <c r="AF56" s="36">
        <f t="shared" ref="AF56:AJ56" si="27">SUM(COUNTA(AF19:AF25),COUNTA(AF5:AF9),COUNTA(AF11:AF17),COUNTA(AF27:AF33),COUNTA(AF35:AF41))</f>
        <v>7</v>
      </c>
      <c r="AG56" s="36">
        <f t="shared" si="27"/>
        <v>2</v>
      </c>
      <c r="AH56" s="36">
        <f t="shared" si="27"/>
        <v>1</v>
      </c>
      <c r="AI56" s="36">
        <f t="shared" si="27"/>
        <v>2</v>
      </c>
      <c r="AJ56" s="36">
        <f t="shared" si="27"/>
        <v>1</v>
      </c>
      <c r="AK56" s="36">
        <f>COUNTA(AK5,AK16,AK21,AK29,AK38,AK49)</f>
        <v>6</v>
      </c>
      <c r="AL56" s="36">
        <f t="shared" ref="AL56:AV56" si="28">COUNTA(AL5,AL16,AL21,AL29,AL38,AL49)</f>
        <v>6</v>
      </c>
      <c r="AM56" s="36">
        <f t="shared" si="28"/>
        <v>1</v>
      </c>
      <c r="AN56" s="36">
        <f t="shared" si="28"/>
        <v>0</v>
      </c>
      <c r="AO56" s="36">
        <f t="shared" si="28"/>
        <v>0</v>
      </c>
      <c r="AP56" s="36">
        <f t="shared" si="28"/>
        <v>0</v>
      </c>
      <c r="AQ56" s="36">
        <f t="shared" si="28"/>
        <v>0</v>
      </c>
      <c r="AR56" s="36">
        <f t="shared" si="28"/>
        <v>1</v>
      </c>
      <c r="AS56" s="36">
        <f t="shared" si="28"/>
        <v>4</v>
      </c>
      <c r="AT56" s="36">
        <f t="shared" si="28"/>
        <v>0</v>
      </c>
      <c r="AU56" s="36">
        <f t="shared" si="28"/>
        <v>3</v>
      </c>
      <c r="AV56" s="36">
        <f t="shared" si="28"/>
        <v>0</v>
      </c>
      <c r="AW56" s="36">
        <f>COUNTA(AW6,AW24,AW32,AW41)</f>
        <v>4</v>
      </c>
      <c r="AX56" s="36">
        <f t="shared" ref="AX56:BH56" si="29">COUNTA(AX6,AX24,AX32,AX41)</f>
        <v>4</v>
      </c>
      <c r="AY56" s="36">
        <f t="shared" si="29"/>
        <v>1</v>
      </c>
      <c r="AZ56" s="36">
        <f t="shared" si="29"/>
        <v>0</v>
      </c>
      <c r="BA56" s="36">
        <f t="shared" si="29"/>
        <v>0</v>
      </c>
      <c r="BB56" s="36">
        <f t="shared" si="29"/>
        <v>0</v>
      </c>
      <c r="BC56" s="36">
        <f t="shared" si="29"/>
        <v>2</v>
      </c>
      <c r="BD56" s="36">
        <f t="shared" si="29"/>
        <v>1</v>
      </c>
      <c r="BE56" s="36">
        <f t="shared" si="29"/>
        <v>0</v>
      </c>
      <c r="BF56" s="36">
        <f t="shared" si="29"/>
        <v>0</v>
      </c>
      <c r="BG56" s="36">
        <f t="shared" si="29"/>
        <v>0</v>
      </c>
      <c r="BH56" s="36">
        <f t="shared" si="29"/>
        <v>0</v>
      </c>
      <c r="BI56" s="11" t="s">
        <v>65</v>
      </c>
    </row>
    <row r="57" spans="1:61" x14ac:dyDescent="0.25">
      <c r="A57" s="32" t="s">
        <v>63</v>
      </c>
      <c r="B57" s="36"/>
      <c r="C57" s="35" t="s">
        <v>70</v>
      </c>
      <c r="D57" s="35"/>
      <c r="E57" s="36"/>
      <c r="F57" s="36"/>
      <c r="G57" s="38">
        <f>G56/G56</f>
        <v>1</v>
      </c>
      <c r="H57" s="38">
        <f>H56/G56</f>
        <v>0.43243243243243246</v>
      </c>
      <c r="I57" s="38">
        <f>I56/G56</f>
        <v>0.29729729729729731</v>
      </c>
      <c r="J57" s="38">
        <f>J56/G56</f>
        <v>0.54054054054054057</v>
      </c>
      <c r="K57" s="38">
        <f>K56/G56</f>
        <v>2.7027027027027029E-2</v>
      </c>
      <c r="L57" s="38">
        <f>L56/L56</f>
        <v>1</v>
      </c>
      <c r="M57" s="38">
        <f>M56/L56</f>
        <v>0.20588235294117646</v>
      </c>
      <c r="N57" s="38">
        <f>N56/L56</f>
        <v>0.38235294117647056</v>
      </c>
      <c r="O57" s="38">
        <f>O56/L56</f>
        <v>5.8823529411764705E-2</v>
      </c>
      <c r="P57" s="38">
        <f>P56/L56</f>
        <v>0.14705882352941177</v>
      </c>
      <c r="Q57" s="38">
        <f>Q56/34</f>
        <v>0.61764705882352944</v>
      </c>
      <c r="R57" s="38">
        <f t="shared" ref="R57:T57" si="30">R56/34</f>
        <v>0.3235294117647059</v>
      </c>
      <c r="S57" s="38">
        <f t="shared" si="30"/>
        <v>0.23529411764705882</v>
      </c>
      <c r="T57" s="38">
        <f t="shared" si="30"/>
        <v>0.23529411764705882</v>
      </c>
      <c r="U57" s="38">
        <f>U56/23</f>
        <v>1</v>
      </c>
      <c r="V57" s="38">
        <f t="shared" ref="V57:AD57" si="31">V56/23</f>
        <v>0.34782608695652173</v>
      </c>
      <c r="W57" s="38">
        <f t="shared" si="31"/>
        <v>0.13043478260869565</v>
      </c>
      <c r="X57" s="38">
        <f t="shared" si="31"/>
        <v>8.6956521739130432E-2</v>
      </c>
      <c r="Y57" s="38">
        <f t="shared" si="31"/>
        <v>8.6956521739130432E-2</v>
      </c>
      <c r="Z57" s="38">
        <f t="shared" si="31"/>
        <v>0</v>
      </c>
      <c r="AA57" s="38">
        <f t="shared" si="31"/>
        <v>0.69565217391304346</v>
      </c>
      <c r="AB57" s="38">
        <f t="shared" si="31"/>
        <v>0.17391304347826086</v>
      </c>
      <c r="AC57" s="38">
        <f t="shared" si="31"/>
        <v>0.21739130434782608</v>
      </c>
      <c r="AD57" s="38">
        <f t="shared" si="31"/>
        <v>0.2608695652173913</v>
      </c>
      <c r="AE57" s="38">
        <f>AE56/14</f>
        <v>7.1428571428571425E-2</v>
      </c>
      <c r="AF57" s="38">
        <f t="shared" ref="AF57:AJ57" si="32">AF56/14</f>
        <v>0.5</v>
      </c>
      <c r="AG57" s="38">
        <f t="shared" si="32"/>
        <v>0.14285714285714285</v>
      </c>
      <c r="AH57" s="38">
        <f t="shared" si="32"/>
        <v>7.1428571428571425E-2</v>
      </c>
      <c r="AI57" s="38">
        <f t="shared" si="32"/>
        <v>0.14285714285714285</v>
      </c>
      <c r="AJ57" s="38">
        <f t="shared" si="32"/>
        <v>7.1428571428571425E-2</v>
      </c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11" t="s">
        <v>66</v>
      </c>
    </row>
    <row r="58" spans="1:61" x14ac:dyDescent="0.25">
      <c r="A58" s="27">
        <v>43621</v>
      </c>
      <c r="B58">
        <v>43</v>
      </c>
      <c r="C58">
        <v>3</v>
      </c>
      <c r="F58" s="2"/>
      <c r="G58" s="10">
        <v>29000</v>
      </c>
      <c r="H58">
        <v>6</v>
      </c>
      <c r="K58" s="2"/>
      <c r="L58" s="10">
        <v>44000</v>
      </c>
      <c r="N58">
        <v>7</v>
      </c>
      <c r="P58" t="s">
        <v>42</v>
      </c>
      <c r="R58">
        <v>8</v>
      </c>
      <c r="T58" s="2"/>
      <c r="AD58" s="2"/>
      <c r="AJ58" s="2"/>
      <c r="AV58" s="2"/>
    </row>
    <row r="59" spans="1:61" x14ac:dyDescent="0.25">
      <c r="A59" s="27">
        <v>43622</v>
      </c>
      <c r="B59">
        <v>44</v>
      </c>
      <c r="C59">
        <v>4</v>
      </c>
      <c r="F59" s="2"/>
      <c r="G59" s="10">
        <v>29000</v>
      </c>
      <c r="H59">
        <v>6</v>
      </c>
      <c r="K59" s="2" t="s">
        <v>52</v>
      </c>
      <c r="L59" s="10">
        <v>44000</v>
      </c>
      <c r="P59" t="s">
        <v>43</v>
      </c>
      <c r="Q59">
        <v>2</v>
      </c>
      <c r="R59">
        <v>8</v>
      </c>
      <c r="T59" s="2"/>
      <c r="U59">
        <v>51000</v>
      </c>
      <c r="X59">
        <v>6</v>
      </c>
      <c r="AD59" s="2">
        <v>7</v>
      </c>
      <c r="AJ59" s="2"/>
      <c r="AK59">
        <v>70000</v>
      </c>
      <c r="AL59">
        <v>1750</v>
      </c>
      <c r="AQ59">
        <v>8</v>
      </c>
      <c r="AV59" s="2"/>
    </row>
    <row r="60" spans="1:61" x14ac:dyDescent="0.25">
      <c r="A60" s="27">
        <v>43623</v>
      </c>
      <c r="B60">
        <v>45</v>
      </c>
      <c r="C60">
        <v>5</v>
      </c>
      <c r="F60" s="2"/>
      <c r="G60" s="10">
        <v>29000</v>
      </c>
      <c r="J60">
        <v>6</v>
      </c>
      <c r="K60" s="2"/>
      <c r="L60" s="10">
        <v>44000</v>
      </c>
      <c r="Q60">
        <v>2</v>
      </c>
      <c r="S60">
        <v>8</v>
      </c>
      <c r="T60" s="2"/>
      <c r="U60">
        <v>51000</v>
      </c>
      <c r="V60">
        <v>980</v>
      </c>
      <c r="X60">
        <v>6</v>
      </c>
      <c r="AD60" s="2"/>
      <c r="AJ60" s="2"/>
      <c r="AV60" s="2"/>
    </row>
    <row r="61" spans="1:61" x14ac:dyDescent="0.25">
      <c r="A61" s="27">
        <v>43624</v>
      </c>
      <c r="B61">
        <v>46</v>
      </c>
      <c r="C61">
        <v>6</v>
      </c>
      <c r="F61" s="2"/>
      <c r="G61" s="10"/>
      <c r="K61" s="2"/>
      <c r="T61" s="2"/>
      <c r="AD61" s="2"/>
      <c r="AJ61" s="2"/>
      <c r="AV61" s="2"/>
    </row>
    <row r="62" spans="1:61" x14ac:dyDescent="0.25">
      <c r="A62" s="27">
        <v>43625</v>
      </c>
      <c r="B62">
        <v>47</v>
      </c>
      <c r="C62">
        <v>7</v>
      </c>
      <c r="F62" s="2"/>
      <c r="G62" s="10">
        <v>29000</v>
      </c>
      <c r="J62">
        <v>6</v>
      </c>
      <c r="K62" s="2"/>
      <c r="T62" s="2"/>
      <c r="AD62" s="2"/>
      <c r="AJ62" s="2"/>
      <c r="AV62" s="2"/>
    </row>
    <row r="63" spans="1:61" x14ac:dyDescent="0.25">
      <c r="A63" s="33"/>
      <c r="B63" s="5"/>
      <c r="C63" s="5"/>
      <c r="D63" s="5"/>
      <c r="E63" s="5"/>
      <c r="F63" s="6" t="s">
        <v>6</v>
      </c>
      <c r="G63" s="5">
        <f>SUM(G53:G54,G58:G60,G62)</f>
        <v>174000</v>
      </c>
      <c r="H63" s="5">
        <f t="shared" ref="H63:AQ63" si="33">SUM(H53:H54,H58:H60,H62)</f>
        <v>12</v>
      </c>
      <c r="I63" s="5">
        <f t="shared" si="33"/>
        <v>6</v>
      </c>
      <c r="J63" s="5">
        <f t="shared" si="33"/>
        <v>24</v>
      </c>
      <c r="K63" s="5">
        <v>1</v>
      </c>
      <c r="L63" s="5">
        <f t="shared" si="33"/>
        <v>176000</v>
      </c>
      <c r="M63" s="5"/>
      <c r="N63" s="5">
        <f t="shared" si="33"/>
        <v>14</v>
      </c>
      <c r="O63" s="5"/>
      <c r="P63" s="5">
        <f>2</f>
        <v>2</v>
      </c>
      <c r="Q63" s="5">
        <f t="shared" si="33"/>
        <v>4</v>
      </c>
      <c r="R63" s="5">
        <f t="shared" si="33"/>
        <v>16</v>
      </c>
      <c r="S63" s="5">
        <f t="shared" si="33"/>
        <v>16</v>
      </c>
      <c r="T63" s="5"/>
      <c r="U63" s="5">
        <f t="shared" si="33"/>
        <v>153000</v>
      </c>
      <c r="V63" s="5">
        <f t="shared" si="33"/>
        <v>980</v>
      </c>
      <c r="W63" s="5"/>
      <c r="X63" s="5">
        <f t="shared" si="33"/>
        <v>12</v>
      </c>
      <c r="Y63" s="5"/>
      <c r="Z63" s="5"/>
      <c r="AA63" s="5">
        <f t="shared" si="33"/>
        <v>3</v>
      </c>
      <c r="AB63" s="5"/>
      <c r="AC63" s="5">
        <f t="shared" si="33"/>
        <v>7</v>
      </c>
      <c r="AD63" s="5">
        <f t="shared" si="33"/>
        <v>7</v>
      </c>
      <c r="AE63" s="5"/>
      <c r="AF63" s="5"/>
      <c r="AG63" s="5"/>
      <c r="AH63" s="5"/>
      <c r="AI63" s="5"/>
      <c r="AJ63" s="5"/>
      <c r="AK63" s="5">
        <f t="shared" si="33"/>
        <v>70000</v>
      </c>
      <c r="AL63" s="5">
        <f t="shared" si="33"/>
        <v>1750</v>
      </c>
      <c r="AM63" s="5"/>
      <c r="AN63" s="5"/>
      <c r="AO63" s="5"/>
      <c r="AP63" s="5"/>
      <c r="AQ63" s="5">
        <f t="shared" si="33"/>
        <v>8</v>
      </c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</row>
    <row r="64" spans="1:61" x14ac:dyDescent="0.25">
      <c r="A64" s="27">
        <v>43626</v>
      </c>
      <c r="B64">
        <v>48</v>
      </c>
      <c r="C64">
        <v>1</v>
      </c>
      <c r="F64" s="2"/>
      <c r="G64" s="10">
        <v>29000</v>
      </c>
      <c r="H64">
        <v>6</v>
      </c>
      <c r="K64" s="2"/>
      <c r="L64" s="10">
        <v>44000</v>
      </c>
      <c r="N64">
        <v>7</v>
      </c>
      <c r="R64">
        <v>8</v>
      </c>
      <c r="T64" s="2"/>
      <c r="U64">
        <v>51000</v>
      </c>
      <c r="V64">
        <v>980</v>
      </c>
      <c r="AA64">
        <v>3</v>
      </c>
      <c r="AD64" s="2"/>
      <c r="AJ64" s="2"/>
      <c r="AV64" s="2"/>
    </row>
    <row r="65" spans="1:60" x14ac:dyDescent="0.25">
      <c r="A65" s="27">
        <v>43627</v>
      </c>
      <c r="B65">
        <v>49</v>
      </c>
      <c r="C65">
        <v>2</v>
      </c>
      <c r="F65" s="2"/>
      <c r="G65" s="10">
        <v>29000</v>
      </c>
      <c r="I65">
        <v>6</v>
      </c>
      <c r="J65">
        <v>6</v>
      </c>
      <c r="K65" s="2"/>
      <c r="L65" s="10">
        <v>44000</v>
      </c>
      <c r="Q65">
        <v>2</v>
      </c>
      <c r="T65" s="2">
        <v>8</v>
      </c>
      <c r="U65" s="10"/>
      <c r="AD65" s="2"/>
      <c r="AJ65" s="2"/>
      <c r="AV65" s="2"/>
    </row>
    <row r="66" spans="1:60" x14ac:dyDescent="0.25">
      <c r="A66" s="27">
        <v>43628</v>
      </c>
      <c r="B66">
        <v>50</v>
      </c>
      <c r="C66">
        <v>3</v>
      </c>
      <c r="F66" s="2"/>
      <c r="G66" s="10">
        <v>29000</v>
      </c>
      <c r="H66">
        <v>6</v>
      </c>
      <c r="K66" s="2"/>
      <c r="L66" s="10">
        <v>44000</v>
      </c>
      <c r="P66" t="s">
        <v>45</v>
      </c>
      <c r="Q66">
        <v>2</v>
      </c>
      <c r="R66">
        <v>8</v>
      </c>
      <c r="T66" s="2"/>
      <c r="U66" s="10"/>
      <c r="AD66" s="2"/>
      <c r="AJ66" s="2"/>
      <c r="AV66" s="2"/>
    </row>
    <row r="67" spans="1:60" x14ac:dyDescent="0.25">
      <c r="A67" s="27">
        <v>43629</v>
      </c>
      <c r="B67">
        <v>51</v>
      </c>
      <c r="C67">
        <v>4</v>
      </c>
      <c r="F67" s="2"/>
      <c r="G67" s="10"/>
      <c r="K67" s="2"/>
      <c r="L67" s="10"/>
      <c r="T67" s="2"/>
      <c r="U67" s="10"/>
      <c r="AD67" s="2"/>
      <c r="AJ67" s="2"/>
      <c r="AV67" s="2"/>
    </row>
    <row r="68" spans="1:60" x14ac:dyDescent="0.25">
      <c r="A68" s="27">
        <v>43630</v>
      </c>
      <c r="B68">
        <v>52</v>
      </c>
      <c r="C68">
        <v>5</v>
      </c>
      <c r="F68" s="2"/>
      <c r="G68" s="10">
        <v>29000</v>
      </c>
      <c r="I68">
        <v>6</v>
      </c>
      <c r="K68" s="2"/>
      <c r="L68" s="10">
        <v>44000</v>
      </c>
      <c r="M68">
        <v>840</v>
      </c>
      <c r="Q68">
        <v>2</v>
      </c>
      <c r="T68" s="2"/>
      <c r="U68">
        <v>51000</v>
      </c>
      <c r="AA68">
        <v>3</v>
      </c>
      <c r="AD68" s="2">
        <v>7</v>
      </c>
      <c r="AJ68" s="2"/>
      <c r="AV68" s="2"/>
    </row>
    <row r="69" spans="1:60" x14ac:dyDescent="0.25">
      <c r="A69" s="27">
        <v>43631</v>
      </c>
      <c r="B69">
        <v>53</v>
      </c>
      <c r="C69">
        <v>6</v>
      </c>
      <c r="F69" s="2"/>
      <c r="G69" s="10">
        <v>29000</v>
      </c>
      <c r="J69">
        <v>6</v>
      </c>
      <c r="K69" s="2"/>
      <c r="L69" s="10">
        <v>44000</v>
      </c>
      <c r="N69">
        <v>7</v>
      </c>
      <c r="R69">
        <v>8</v>
      </c>
      <c r="T69" s="2"/>
      <c r="U69">
        <v>51000</v>
      </c>
      <c r="V69" s="10"/>
      <c r="AA69">
        <v>3</v>
      </c>
      <c r="AD69" s="2">
        <v>7</v>
      </c>
      <c r="AG69">
        <v>3</v>
      </c>
      <c r="AJ69" s="2"/>
      <c r="AV69" s="2"/>
    </row>
    <row r="70" spans="1:60" x14ac:dyDescent="0.25">
      <c r="A70" s="27">
        <v>43632</v>
      </c>
      <c r="B70">
        <v>54</v>
      </c>
      <c r="C70">
        <v>7</v>
      </c>
      <c r="F70" s="2"/>
      <c r="G70" s="10">
        <v>29000</v>
      </c>
      <c r="J70">
        <v>6</v>
      </c>
      <c r="K70" s="2"/>
      <c r="L70" s="10">
        <v>44000</v>
      </c>
      <c r="N70">
        <v>7</v>
      </c>
      <c r="S70">
        <v>8</v>
      </c>
      <c r="T70" s="2"/>
      <c r="U70" s="10"/>
      <c r="V70" s="10"/>
      <c r="AD70" s="2"/>
      <c r="AJ70" s="2"/>
      <c r="AV70" s="2"/>
    </row>
    <row r="71" spans="1:60" x14ac:dyDescent="0.25">
      <c r="A71" s="33"/>
      <c r="B71" s="5"/>
      <c r="C71" s="5"/>
      <c r="D71" s="5"/>
      <c r="E71" s="5"/>
      <c r="F71" s="6" t="s">
        <v>6</v>
      </c>
      <c r="G71" s="5">
        <f>SUM(G64:G70)</f>
        <v>174000</v>
      </c>
      <c r="H71" s="5">
        <f t="shared" ref="H71:AG71" si="34">SUM(H64:H70)</f>
        <v>12</v>
      </c>
      <c r="I71" s="5">
        <f t="shared" si="34"/>
        <v>12</v>
      </c>
      <c r="J71" s="5">
        <f t="shared" si="34"/>
        <v>18</v>
      </c>
      <c r="K71" s="5"/>
      <c r="L71" s="5">
        <f t="shared" si="34"/>
        <v>264000</v>
      </c>
      <c r="M71" s="5">
        <f t="shared" si="34"/>
        <v>840</v>
      </c>
      <c r="N71" s="5">
        <f t="shared" si="34"/>
        <v>21</v>
      </c>
      <c r="O71" s="5"/>
      <c r="P71" s="5">
        <v>1</v>
      </c>
      <c r="Q71" s="5">
        <f t="shared" si="34"/>
        <v>6</v>
      </c>
      <c r="R71" s="5">
        <f t="shared" si="34"/>
        <v>24</v>
      </c>
      <c r="S71" s="5">
        <f t="shared" si="34"/>
        <v>8</v>
      </c>
      <c r="T71" s="5">
        <f t="shared" si="34"/>
        <v>8</v>
      </c>
      <c r="U71" s="5">
        <f t="shared" si="34"/>
        <v>153000</v>
      </c>
      <c r="V71" s="5">
        <f t="shared" si="34"/>
        <v>980</v>
      </c>
      <c r="W71" s="5"/>
      <c r="X71" s="5"/>
      <c r="Y71" s="5"/>
      <c r="Z71" s="5"/>
      <c r="AA71" s="5">
        <f t="shared" si="34"/>
        <v>9</v>
      </c>
      <c r="AB71" s="5"/>
      <c r="AC71" s="5"/>
      <c r="AD71" s="5">
        <f t="shared" si="34"/>
        <v>14</v>
      </c>
      <c r="AE71" s="5"/>
      <c r="AF71" s="5"/>
      <c r="AG71" s="5">
        <f t="shared" si="34"/>
        <v>3</v>
      </c>
      <c r="AH71" s="5"/>
      <c r="AI71" s="5"/>
      <c r="AJ71" s="6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6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7"/>
    </row>
    <row r="72" spans="1:60" x14ac:dyDescent="0.25">
      <c r="A72" s="27">
        <v>43633</v>
      </c>
      <c r="B72">
        <v>55</v>
      </c>
      <c r="C72">
        <v>1</v>
      </c>
      <c r="F72" s="2"/>
      <c r="G72" s="10">
        <v>29000</v>
      </c>
      <c r="J72" s="10">
        <v>6</v>
      </c>
      <c r="K72" s="2" t="s">
        <v>53</v>
      </c>
      <c r="L72" s="10">
        <v>44000</v>
      </c>
      <c r="M72">
        <v>840</v>
      </c>
      <c r="N72">
        <v>7</v>
      </c>
      <c r="Q72" s="10"/>
      <c r="T72" s="2"/>
      <c r="U72" s="10"/>
      <c r="V72" s="10"/>
      <c r="AA72" s="10"/>
      <c r="AD72" s="2"/>
      <c r="AJ72" s="2"/>
      <c r="AV72" s="2"/>
    </row>
    <row r="73" spans="1:60" x14ac:dyDescent="0.25">
      <c r="A73" s="27">
        <v>43634</v>
      </c>
      <c r="B73">
        <v>56</v>
      </c>
      <c r="C73">
        <v>2</v>
      </c>
      <c r="F73" s="2"/>
      <c r="G73" s="10"/>
      <c r="J73" s="10"/>
      <c r="K73" s="2"/>
      <c r="L73" s="10"/>
      <c r="Q73" s="10"/>
      <c r="T73" s="2"/>
      <c r="U73" s="10"/>
      <c r="V73" s="10"/>
      <c r="AA73" s="10"/>
      <c r="AD73" s="2"/>
      <c r="AJ73" s="2"/>
      <c r="AV73" s="2"/>
    </row>
    <row r="74" spans="1:60" x14ac:dyDescent="0.25">
      <c r="A74" s="27">
        <v>43635</v>
      </c>
      <c r="B74">
        <v>57</v>
      </c>
      <c r="C74">
        <v>3</v>
      </c>
      <c r="F74" s="2"/>
      <c r="G74" s="10">
        <v>29000</v>
      </c>
      <c r="H74">
        <v>6</v>
      </c>
      <c r="K74" s="2"/>
      <c r="L74" s="10">
        <v>44000</v>
      </c>
      <c r="Q74">
        <v>2</v>
      </c>
      <c r="T74" s="2">
        <v>8</v>
      </c>
      <c r="U74" s="10"/>
      <c r="AA74" s="10"/>
      <c r="AD74" s="2"/>
      <c r="AJ74" s="2"/>
      <c r="AV74" s="2"/>
    </row>
    <row r="75" spans="1:60" x14ac:dyDescent="0.25">
      <c r="A75" s="27">
        <v>43636</v>
      </c>
      <c r="B75">
        <v>58</v>
      </c>
      <c r="C75">
        <v>4</v>
      </c>
      <c r="F75" s="2"/>
      <c r="G75" s="10"/>
      <c r="K75" s="2"/>
      <c r="L75" s="10">
        <v>44000</v>
      </c>
      <c r="M75">
        <v>840</v>
      </c>
      <c r="Q75">
        <v>2</v>
      </c>
      <c r="T75" s="2"/>
      <c r="U75">
        <v>51000</v>
      </c>
      <c r="AA75">
        <v>3</v>
      </c>
      <c r="AB75">
        <v>7</v>
      </c>
      <c r="AD75" s="2"/>
      <c r="AI75" t="s">
        <v>43</v>
      </c>
      <c r="AJ75" s="2"/>
      <c r="AV75" s="2"/>
    </row>
    <row r="76" spans="1:60" x14ac:dyDescent="0.25">
      <c r="A76" s="27">
        <v>43637</v>
      </c>
      <c r="B76">
        <v>59</v>
      </c>
      <c r="C76">
        <v>5</v>
      </c>
      <c r="F76" s="2"/>
      <c r="G76" s="10">
        <v>29000</v>
      </c>
      <c r="I76">
        <v>6</v>
      </c>
      <c r="K76" s="2"/>
      <c r="L76" s="10">
        <v>44000</v>
      </c>
      <c r="M76">
        <v>840</v>
      </c>
      <c r="N76">
        <v>7</v>
      </c>
      <c r="T76" s="2"/>
      <c r="U76" s="10"/>
      <c r="AD76" s="2"/>
      <c r="AJ76" s="2"/>
      <c r="AK76">
        <v>70000</v>
      </c>
      <c r="AL76">
        <v>1750</v>
      </c>
      <c r="AS76">
        <v>8</v>
      </c>
      <c r="AV76" s="2"/>
    </row>
    <row r="77" spans="1:60" x14ac:dyDescent="0.25">
      <c r="A77" s="27">
        <v>43638</v>
      </c>
      <c r="B77">
        <v>60</v>
      </c>
      <c r="C77">
        <v>6</v>
      </c>
      <c r="F77" s="2"/>
      <c r="G77" s="10">
        <v>29000</v>
      </c>
      <c r="J77">
        <v>6</v>
      </c>
      <c r="K77" s="2"/>
      <c r="L77" s="10"/>
      <c r="T77" s="2"/>
      <c r="AD77" s="2"/>
      <c r="AJ77" s="2"/>
      <c r="AV77" s="2"/>
    </row>
    <row r="78" spans="1:60" x14ac:dyDescent="0.25">
      <c r="A78" s="27">
        <v>43639</v>
      </c>
      <c r="B78">
        <v>61</v>
      </c>
      <c r="C78">
        <v>7</v>
      </c>
      <c r="F78" s="2"/>
      <c r="G78" s="10">
        <v>29000</v>
      </c>
      <c r="J78">
        <v>6</v>
      </c>
      <c r="K78" s="2"/>
      <c r="L78" s="10">
        <v>44000</v>
      </c>
      <c r="N78">
        <v>7</v>
      </c>
      <c r="T78" s="2">
        <v>8</v>
      </c>
      <c r="U78">
        <v>51000</v>
      </c>
      <c r="AA78">
        <v>3</v>
      </c>
      <c r="AB78">
        <v>7</v>
      </c>
      <c r="AD78" s="2"/>
      <c r="AJ78" s="2"/>
      <c r="AV78" s="2"/>
    </row>
    <row r="79" spans="1:60" x14ac:dyDescent="0.25">
      <c r="A79" s="33"/>
      <c r="B79" s="5"/>
      <c r="C79" s="5"/>
      <c r="D79" s="5"/>
      <c r="E79" s="5"/>
      <c r="F79" s="6" t="s">
        <v>6</v>
      </c>
      <c r="G79" s="5">
        <f>SUM(G72:G78)</f>
        <v>145000</v>
      </c>
      <c r="H79" s="5">
        <f t="shared" ref="H79:AS79" si="35">SUM(H72:H78)</f>
        <v>6</v>
      </c>
      <c r="I79" s="5">
        <f t="shared" si="35"/>
        <v>6</v>
      </c>
      <c r="J79" s="5">
        <f t="shared" si="35"/>
        <v>18</v>
      </c>
      <c r="K79" s="5">
        <v>1</v>
      </c>
      <c r="L79" s="5">
        <f t="shared" si="35"/>
        <v>220000</v>
      </c>
      <c r="M79" s="5">
        <f t="shared" si="35"/>
        <v>2520</v>
      </c>
      <c r="N79" s="5">
        <f t="shared" si="35"/>
        <v>21</v>
      </c>
      <c r="O79" s="5"/>
      <c r="P79" s="5"/>
      <c r="Q79" s="5">
        <f t="shared" si="35"/>
        <v>4</v>
      </c>
      <c r="R79" s="5"/>
      <c r="S79" s="5"/>
      <c r="T79" s="5">
        <f t="shared" si="35"/>
        <v>16</v>
      </c>
      <c r="U79" s="5">
        <f t="shared" si="35"/>
        <v>102000</v>
      </c>
      <c r="V79" s="5"/>
      <c r="W79" s="5"/>
      <c r="X79" s="5"/>
      <c r="Y79" s="5"/>
      <c r="Z79" s="5"/>
      <c r="AA79" s="5">
        <f t="shared" si="35"/>
        <v>6</v>
      </c>
      <c r="AB79" s="5">
        <f t="shared" si="35"/>
        <v>14</v>
      </c>
      <c r="AC79" s="5"/>
      <c r="AD79" s="5"/>
      <c r="AE79" s="5"/>
      <c r="AF79" s="5"/>
      <c r="AG79" s="5"/>
      <c r="AH79" s="5"/>
      <c r="AI79" s="5">
        <v>1</v>
      </c>
      <c r="AJ79" s="5"/>
      <c r="AK79" s="5">
        <f t="shared" si="35"/>
        <v>70000</v>
      </c>
      <c r="AL79" s="5">
        <f t="shared" si="35"/>
        <v>1750</v>
      </c>
      <c r="AM79" s="5"/>
      <c r="AN79" s="5"/>
      <c r="AO79" s="5"/>
      <c r="AP79" s="5"/>
      <c r="AQ79" s="5"/>
      <c r="AR79" s="5"/>
      <c r="AS79" s="5">
        <f t="shared" si="35"/>
        <v>8</v>
      </c>
      <c r="AT79" s="5"/>
      <c r="AU79" s="5"/>
      <c r="AV79" s="6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7"/>
    </row>
    <row r="80" spans="1:60" x14ac:dyDescent="0.25">
      <c r="A80" s="27">
        <v>43640</v>
      </c>
      <c r="B80">
        <v>62</v>
      </c>
      <c r="C80">
        <v>1</v>
      </c>
      <c r="F80" s="2"/>
      <c r="G80" s="10">
        <v>29000</v>
      </c>
      <c r="J80">
        <v>6</v>
      </c>
      <c r="K80" s="2"/>
      <c r="L80" s="10">
        <v>44000</v>
      </c>
      <c r="M80" s="10"/>
      <c r="N80" s="10">
        <v>7</v>
      </c>
      <c r="T80" s="2">
        <v>8</v>
      </c>
      <c r="AD80" s="2"/>
      <c r="AJ80" s="2"/>
      <c r="AV80" s="2"/>
    </row>
    <row r="81" spans="1:60" x14ac:dyDescent="0.25">
      <c r="A81" s="27">
        <v>43641</v>
      </c>
      <c r="B81">
        <v>63</v>
      </c>
      <c r="C81">
        <v>2</v>
      </c>
      <c r="F81" s="2"/>
      <c r="G81" s="10">
        <v>29000</v>
      </c>
      <c r="H81">
        <v>6</v>
      </c>
      <c r="K81" s="2"/>
      <c r="L81" s="10">
        <v>44000</v>
      </c>
      <c r="M81">
        <v>840</v>
      </c>
      <c r="P81" t="s">
        <v>46</v>
      </c>
      <c r="Q81">
        <v>2</v>
      </c>
      <c r="T81" s="2"/>
      <c r="AD81" s="2"/>
      <c r="AJ81" s="2"/>
      <c r="AV81" s="2"/>
    </row>
    <row r="82" spans="1:60" x14ac:dyDescent="0.25">
      <c r="A82" s="27">
        <v>43642</v>
      </c>
      <c r="B82">
        <v>64</v>
      </c>
      <c r="C82">
        <v>3</v>
      </c>
      <c r="F82" s="2"/>
      <c r="G82" s="10">
        <v>29000</v>
      </c>
      <c r="J82">
        <v>6</v>
      </c>
      <c r="K82" s="2"/>
      <c r="L82" s="10">
        <v>44000</v>
      </c>
      <c r="T82" s="2"/>
      <c r="U82">
        <v>51000</v>
      </c>
      <c r="V82">
        <v>980</v>
      </c>
      <c r="AA82">
        <v>3</v>
      </c>
      <c r="AD82" s="2"/>
      <c r="AH82" t="s">
        <v>42</v>
      </c>
      <c r="AJ82" s="2"/>
      <c r="AV82" s="2"/>
    </row>
    <row r="83" spans="1:60" x14ac:dyDescent="0.25">
      <c r="A83" s="27">
        <v>43643</v>
      </c>
      <c r="B83">
        <v>65</v>
      </c>
      <c r="C83">
        <v>4</v>
      </c>
      <c r="F83" s="2"/>
      <c r="G83" s="10">
        <v>29000</v>
      </c>
      <c r="H83">
        <v>6</v>
      </c>
      <c r="K83" s="2"/>
      <c r="L83" s="10">
        <v>44000</v>
      </c>
      <c r="Q83">
        <v>2</v>
      </c>
      <c r="R83">
        <v>8</v>
      </c>
      <c r="T83" s="2"/>
      <c r="AD83" s="2"/>
      <c r="AJ83" s="2"/>
      <c r="AK83">
        <v>70000</v>
      </c>
      <c r="AL83">
        <v>1750</v>
      </c>
      <c r="AQ83">
        <v>8</v>
      </c>
      <c r="AT83">
        <v>1</v>
      </c>
      <c r="AV83" s="2"/>
    </row>
    <row r="84" spans="1:60" x14ac:dyDescent="0.25">
      <c r="A84" s="27">
        <v>43644</v>
      </c>
      <c r="B84">
        <v>66</v>
      </c>
      <c r="C84">
        <v>5</v>
      </c>
      <c r="F84" s="2"/>
      <c r="G84" s="10">
        <v>29000</v>
      </c>
      <c r="K84" s="2"/>
      <c r="L84" s="10">
        <v>44000</v>
      </c>
      <c r="P84" t="s">
        <v>45</v>
      </c>
      <c r="Q84">
        <v>2</v>
      </c>
      <c r="R84">
        <v>8</v>
      </c>
      <c r="T84" s="2"/>
      <c r="U84">
        <v>51000</v>
      </c>
      <c r="W84">
        <v>25</v>
      </c>
      <c r="AC84">
        <v>7</v>
      </c>
      <c r="AD84" s="2"/>
      <c r="AG84">
        <v>3</v>
      </c>
      <c r="AJ84" s="2"/>
      <c r="AV84" s="2"/>
    </row>
    <row r="85" spans="1:60" x14ac:dyDescent="0.25">
      <c r="A85" s="27">
        <v>43645</v>
      </c>
      <c r="B85">
        <v>67</v>
      </c>
      <c r="C85">
        <v>6</v>
      </c>
      <c r="F85" s="2"/>
      <c r="K85" s="2"/>
      <c r="T85" s="2"/>
      <c r="AD85" s="2"/>
      <c r="AJ85" s="2"/>
      <c r="AV85" s="2"/>
    </row>
    <row r="86" spans="1:60" x14ac:dyDescent="0.25">
      <c r="A86" s="27">
        <v>43646</v>
      </c>
      <c r="B86">
        <v>68</v>
      </c>
      <c r="C86">
        <v>7</v>
      </c>
      <c r="F86" s="2"/>
      <c r="G86" s="10">
        <v>29000</v>
      </c>
      <c r="H86">
        <v>6</v>
      </c>
      <c r="I86">
        <v>6</v>
      </c>
      <c r="K86" s="2"/>
      <c r="L86" s="10">
        <v>44000</v>
      </c>
      <c r="Q86">
        <v>2</v>
      </c>
      <c r="R86">
        <v>8</v>
      </c>
      <c r="T86" s="2"/>
      <c r="AD86" s="2"/>
      <c r="AJ86" s="2"/>
      <c r="AV86" s="2"/>
      <c r="AW86">
        <v>140000</v>
      </c>
      <c r="AX86">
        <v>3500</v>
      </c>
      <c r="BE86">
        <v>8</v>
      </c>
    </row>
    <row r="87" spans="1:60" x14ac:dyDescent="0.25">
      <c r="A87" s="33"/>
      <c r="B87" s="5"/>
      <c r="C87" s="5"/>
      <c r="D87" s="5"/>
      <c r="E87" s="5"/>
      <c r="F87" s="6" t="s">
        <v>6</v>
      </c>
      <c r="G87" s="5">
        <f>SUM(G80:G86)</f>
        <v>174000</v>
      </c>
      <c r="H87" s="5">
        <f>SUM(H80:H86)</f>
        <v>18</v>
      </c>
      <c r="I87" s="5">
        <f>SUM(I80:I86)</f>
        <v>6</v>
      </c>
      <c r="J87" s="5">
        <f>SUM(J80:J86)</f>
        <v>12</v>
      </c>
      <c r="K87" s="6"/>
      <c r="L87" s="5">
        <f>SUM(L80:L86)</f>
        <v>264000</v>
      </c>
      <c r="M87" s="5">
        <f>SUM(M80:M86)</f>
        <v>840</v>
      </c>
      <c r="N87" s="5">
        <f>SUM(N80:N86)</f>
        <v>7</v>
      </c>
      <c r="O87" s="5"/>
      <c r="P87" s="5">
        <v>2</v>
      </c>
      <c r="Q87" s="5">
        <f t="shared" ref="Q87:W87" si="36">SUM(Q80:Q86)</f>
        <v>8</v>
      </c>
      <c r="R87" s="5">
        <f t="shared" si="36"/>
        <v>24</v>
      </c>
      <c r="S87" s="5">
        <f t="shared" si="36"/>
        <v>0</v>
      </c>
      <c r="T87" s="6">
        <f t="shared" si="36"/>
        <v>8</v>
      </c>
      <c r="U87" s="5">
        <f t="shared" si="36"/>
        <v>102000</v>
      </c>
      <c r="V87" s="5">
        <f t="shared" si="36"/>
        <v>980</v>
      </c>
      <c r="W87" s="5">
        <f t="shared" si="36"/>
        <v>25</v>
      </c>
      <c r="X87" s="5"/>
      <c r="Y87" s="5"/>
      <c r="Z87" s="5"/>
      <c r="AA87" s="5">
        <f t="shared" ref="AA87" si="37">SUM(AA80:AA86)</f>
        <v>3</v>
      </c>
      <c r="AB87" s="5"/>
      <c r="AC87" s="5">
        <f t="shared" ref="AC87" si="38">SUM(AC80:AC86)</f>
        <v>7</v>
      </c>
      <c r="AD87" s="5"/>
      <c r="AE87" s="5"/>
      <c r="AF87" s="5"/>
      <c r="AG87" s="5">
        <f t="shared" ref="AG87" si="39">SUM(AG80:AG86)</f>
        <v>3</v>
      </c>
      <c r="AH87" s="5">
        <v>1</v>
      </c>
      <c r="AI87" s="5"/>
      <c r="AJ87" s="5"/>
      <c r="AK87" s="5">
        <f t="shared" ref="AK87" si="40">SUM(AK80:AK86)</f>
        <v>70000</v>
      </c>
      <c r="AL87" s="5">
        <f t="shared" ref="AL87" si="41">SUM(AL80:AL86)</f>
        <v>1750</v>
      </c>
      <c r="AM87" s="5">
        <f t="shared" ref="AM87" si="42">SUM(AM80:AM86)</f>
        <v>0</v>
      </c>
      <c r="AN87" s="5">
        <f t="shared" ref="AN87" si="43">SUM(AN80:AN86)</f>
        <v>0</v>
      </c>
      <c r="AO87" s="5"/>
      <c r="AP87" s="5">
        <f t="shared" ref="AP87" si="44">SUM(AP80:AP86)</f>
        <v>0</v>
      </c>
      <c r="AQ87" s="5">
        <f t="shared" ref="AQ87" si="45">SUM(AQ80:AQ86)</f>
        <v>8</v>
      </c>
      <c r="AR87" s="5">
        <f t="shared" ref="AR87" si="46">SUM(AR80:AR86)</f>
        <v>0</v>
      </c>
      <c r="AS87" s="5">
        <f t="shared" ref="AS87" si="47">SUM(AS80:AS86)</f>
        <v>0</v>
      </c>
      <c r="AT87" s="5">
        <f t="shared" ref="AT87" si="48">SUM(AT80:AT86)</f>
        <v>1</v>
      </c>
      <c r="AU87" s="5">
        <f t="shared" ref="AU87" si="49">SUM(AU80:AU86)</f>
        <v>0</v>
      </c>
      <c r="AV87" s="5">
        <f t="shared" ref="AV87" si="50">SUM(AV80:AV86)</f>
        <v>0</v>
      </c>
      <c r="AW87" s="5">
        <f t="shared" ref="AW87" si="51">SUM(AW80:AW86)</f>
        <v>140000</v>
      </c>
      <c r="AX87" s="5">
        <f t="shared" ref="AX87" si="52">SUM(AX80:AX86)</f>
        <v>3500</v>
      </c>
      <c r="AY87" s="5">
        <f t="shared" ref="AY87" si="53">SUM(AY80:AY86)</f>
        <v>0</v>
      </c>
      <c r="AZ87" s="5">
        <f t="shared" ref="AZ87" si="54">SUM(AZ80:AZ86)</f>
        <v>0</v>
      </c>
      <c r="BA87" s="5">
        <f t="shared" ref="BA87" si="55">SUM(BA80:BA86)</f>
        <v>0</v>
      </c>
      <c r="BB87" s="5">
        <f t="shared" ref="BB87" si="56">SUM(BB80:BB86)</f>
        <v>0</v>
      </c>
      <c r="BC87" s="5">
        <f t="shared" ref="BC87" si="57">SUM(BC80:BC86)</f>
        <v>0</v>
      </c>
      <c r="BD87" s="5">
        <f t="shared" ref="BD87" si="58">SUM(BD80:BD86)</f>
        <v>0</v>
      </c>
      <c r="BE87" s="5">
        <f t="shared" ref="BE87" si="59">SUM(BE80:BE86)</f>
        <v>8</v>
      </c>
      <c r="BF87" s="5">
        <f t="shared" ref="BF87" si="60">SUM(BF80:BF86)</f>
        <v>0</v>
      </c>
      <c r="BG87" s="5">
        <f t="shared" ref="BG87" si="61">SUM(BG80:BG86)</f>
        <v>0</v>
      </c>
      <c r="BH87" s="5">
        <f t="shared" ref="BH87" si="62">SUM(BH80:BH86)</f>
        <v>0</v>
      </c>
    </row>
    <row r="88" spans="1:60" ht="15.75" thickBot="1" x14ac:dyDescent="0.3">
      <c r="A88" s="29"/>
      <c r="F88" s="2"/>
      <c r="G88" t="s">
        <v>3</v>
      </c>
      <c r="K88" s="2"/>
      <c r="L88" t="s">
        <v>17</v>
      </c>
      <c r="T88" s="2"/>
      <c r="U88" t="s">
        <v>7</v>
      </c>
      <c r="AD88" s="2"/>
      <c r="AE88" t="s">
        <v>18</v>
      </c>
      <c r="AJ88" s="2"/>
      <c r="AK88" t="s">
        <v>25</v>
      </c>
      <c r="AV88" s="2"/>
      <c r="AW88" t="s">
        <v>33</v>
      </c>
    </row>
    <row r="89" spans="1:60" ht="15.75" thickBot="1" x14ac:dyDescent="0.3">
      <c r="A89" s="30" t="s">
        <v>1</v>
      </c>
      <c r="B89" s="3" t="s">
        <v>0</v>
      </c>
      <c r="C89" s="3" t="s">
        <v>2</v>
      </c>
      <c r="D89" s="3"/>
      <c r="E89" s="3"/>
      <c r="F89" s="9"/>
      <c r="G89" s="8" t="s">
        <v>51</v>
      </c>
      <c r="H89" s="3" t="s">
        <v>14</v>
      </c>
      <c r="I89" s="3" t="s">
        <v>15</v>
      </c>
      <c r="J89" s="3" t="s">
        <v>16</v>
      </c>
      <c r="K89" s="3" t="s">
        <v>41</v>
      </c>
      <c r="L89" s="3" t="s">
        <v>4</v>
      </c>
      <c r="M89" s="3" t="s">
        <v>26</v>
      </c>
      <c r="N89" s="3" t="s">
        <v>85</v>
      </c>
      <c r="O89" s="3" t="s">
        <v>41</v>
      </c>
      <c r="P89" s="3" t="s">
        <v>5</v>
      </c>
      <c r="Q89" s="3" t="s">
        <v>12</v>
      </c>
      <c r="R89" s="3" t="s">
        <v>14</v>
      </c>
      <c r="S89" s="3" t="s">
        <v>15</v>
      </c>
      <c r="T89" s="3" t="s">
        <v>16</v>
      </c>
      <c r="U89" s="3" t="s">
        <v>4</v>
      </c>
      <c r="V89" s="3" t="s">
        <v>26</v>
      </c>
      <c r="W89" s="3" t="s">
        <v>8</v>
      </c>
      <c r="X89" s="3" t="s">
        <v>86</v>
      </c>
      <c r="Y89" s="3" t="s">
        <v>9</v>
      </c>
      <c r="Z89" s="3" t="s">
        <v>85</v>
      </c>
      <c r="AA89" s="3" t="s">
        <v>12</v>
      </c>
      <c r="AB89" s="3" t="s">
        <v>11</v>
      </c>
      <c r="AC89" s="3" t="s">
        <v>10</v>
      </c>
      <c r="AD89" s="3" t="s">
        <v>13</v>
      </c>
      <c r="AE89" s="4" t="s">
        <v>19</v>
      </c>
      <c r="AF89" s="4" t="s">
        <v>20</v>
      </c>
      <c r="AG89" s="4" t="s">
        <v>21</v>
      </c>
      <c r="AH89" s="4" t="s">
        <v>22</v>
      </c>
      <c r="AI89" s="3" t="s">
        <v>23</v>
      </c>
      <c r="AJ89" s="3" t="s">
        <v>24</v>
      </c>
      <c r="AK89" s="3" t="s">
        <v>4</v>
      </c>
      <c r="AL89" s="3" t="s">
        <v>26</v>
      </c>
      <c r="AM89" s="3" t="s">
        <v>8</v>
      </c>
      <c r="AN89" s="3" t="s">
        <v>27</v>
      </c>
      <c r="AO89" s="3" t="s">
        <v>29</v>
      </c>
      <c r="AP89" s="3" t="s">
        <v>28</v>
      </c>
      <c r="AQ89" s="3" t="s">
        <v>11</v>
      </c>
      <c r="AR89" s="3" t="s">
        <v>10</v>
      </c>
      <c r="AS89" s="3" t="s">
        <v>13</v>
      </c>
      <c r="AT89" s="4" t="s">
        <v>30</v>
      </c>
      <c r="AU89" s="4" t="s">
        <v>31</v>
      </c>
      <c r="AV89" s="4" t="s">
        <v>32</v>
      </c>
      <c r="AW89" s="3" t="s">
        <v>4</v>
      </c>
      <c r="AX89" s="3" t="s">
        <v>26</v>
      </c>
      <c r="AY89" s="3" t="s">
        <v>8</v>
      </c>
      <c r="AZ89" s="3" t="s">
        <v>27</v>
      </c>
      <c r="BA89" s="3" t="s">
        <v>29</v>
      </c>
      <c r="BB89" s="4" t="s">
        <v>34</v>
      </c>
      <c r="BC89" s="4" t="s">
        <v>19</v>
      </c>
      <c r="BD89" s="4" t="s">
        <v>20</v>
      </c>
      <c r="BE89" s="4" t="s">
        <v>21</v>
      </c>
      <c r="BF89" s="3" t="s">
        <v>35</v>
      </c>
      <c r="BG89" s="3" t="s">
        <v>36</v>
      </c>
      <c r="BH89" s="3" t="s">
        <v>37</v>
      </c>
    </row>
    <row r="90" spans="1:60" x14ac:dyDescent="0.25">
      <c r="A90" s="27">
        <v>43647</v>
      </c>
      <c r="B90">
        <v>69</v>
      </c>
      <c r="C90">
        <v>1</v>
      </c>
      <c r="F90" s="2"/>
      <c r="G90" s="10">
        <v>29000</v>
      </c>
      <c r="J90">
        <v>6</v>
      </c>
      <c r="K90" s="2"/>
      <c r="L90" s="10">
        <v>44000</v>
      </c>
      <c r="N90">
        <v>7</v>
      </c>
      <c r="S90">
        <v>8</v>
      </c>
      <c r="T90" s="2"/>
      <c r="U90">
        <v>51000</v>
      </c>
      <c r="V90">
        <v>980</v>
      </c>
      <c r="X90">
        <v>6</v>
      </c>
      <c r="AD90" s="2"/>
      <c r="AJ90" s="2"/>
      <c r="AV90" s="2"/>
    </row>
    <row r="91" spans="1:60" x14ac:dyDescent="0.25">
      <c r="A91" s="27">
        <v>43648</v>
      </c>
      <c r="B91">
        <v>70</v>
      </c>
      <c r="C91">
        <v>2</v>
      </c>
      <c r="F91" s="2"/>
      <c r="G91" s="10">
        <v>29000</v>
      </c>
      <c r="J91">
        <v>6</v>
      </c>
      <c r="K91" s="2"/>
      <c r="L91" s="10">
        <v>44000</v>
      </c>
      <c r="M91" s="10"/>
      <c r="Q91">
        <v>2</v>
      </c>
      <c r="S91">
        <v>8</v>
      </c>
      <c r="T91" s="2"/>
      <c r="U91">
        <v>51000</v>
      </c>
      <c r="V91">
        <v>980</v>
      </c>
      <c r="Z91">
        <v>8</v>
      </c>
      <c r="AD91" s="2"/>
      <c r="AG91">
        <v>3</v>
      </c>
      <c r="AJ91" s="2"/>
      <c r="AV91" s="2"/>
    </row>
    <row r="92" spans="1:60" x14ac:dyDescent="0.25">
      <c r="A92" s="27">
        <v>43649</v>
      </c>
      <c r="B92">
        <v>71</v>
      </c>
      <c r="C92">
        <v>3</v>
      </c>
      <c r="F92" s="2"/>
      <c r="G92" s="10">
        <v>29000</v>
      </c>
      <c r="H92">
        <v>6</v>
      </c>
      <c r="K92" s="2"/>
      <c r="L92" s="10">
        <v>44000</v>
      </c>
      <c r="N92">
        <v>7</v>
      </c>
      <c r="S92">
        <v>8</v>
      </c>
      <c r="T92" s="2"/>
      <c r="U92">
        <v>51000</v>
      </c>
      <c r="AA92">
        <v>3</v>
      </c>
      <c r="AC92">
        <v>7</v>
      </c>
      <c r="AD92" s="2"/>
      <c r="AJ92" s="2"/>
      <c r="AK92">
        <v>70000</v>
      </c>
      <c r="AL92">
        <v>1750</v>
      </c>
      <c r="AS92">
        <v>8</v>
      </c>
      <c r="AV92" s="2"/>
    </row>
    <row r="93" spans="1:60" x14ac:dyDescent="0.25">
      <c r="A93" s="27">
        <v>43650</v>
      </c>
      <c r="B93">
        <v>72</v>
      </c>
      <c r="C93">
        <v>4</v>
      </c>
      <c r="F93" s="2"/>
      <c r="G93" s="10">
        <v>29000</v>
      </c>
      <c r="J93" s="10">
        <v>6</v>
      </c>
      <c r="K93" s="2" t="s">
        <v>54</v>
      </c>
      <c r="L93" s="10">
        <v>44000</v>
      </c>
      <c r="N93">
        <v>7</v>
      </c>
      <c r="S93">
        <v>8</v>
      </c>
      <c r="T93" s="2"/>
      <c r="U93">
        <v>51000</v>
      </c>
      <c r="AA93">
        <v>3</v>
      </c>
      <c r="AB93">
        <v>7</v>
      </c>
      <c r="AD93" s="2"/>
      <c r="AJ93" s="2"/>
      <c r="AV93" s="2"/>
    </row>
    <row r="94" spans="1:60" x14ac:dyDescent="0.25">
      <c r="A94" s="27">
        <v>43651</v>
      </c>
      <c r="B94">
        <v>73</v>
      </c>
      <c r="C94">
        <v>5</v>
      </c>
      <c r="F94" s="2"/>
      <c r="G94" s="10">
        <v>29000</v>
      </c>
      <c r="J94">
        <v>6</v>
      </c>
      <c r="K94" s="2"/>
      <c r="L94" s="10">
        <v>44000</v>
      </c>
      <c r="Q94">
        <v>2</v>
      </c>
      <c r="R94">
        <v>8</v>
      </c>
      <c r="T94" s="2"/>
      <c r="AD94" s="2"/>
      <c r="AJ94" s="2"/>
      <c r="AV94" s="2"/>
    </row>
    <row r="95" spans="1:60" x14ac:dyDescent="0.25">
      <c r="A95" s="27">
        <v>43652</v>
      </c>
      <c r="B95">
        <v>74</v>
      </c>
      <c r="C95">
        <v>6</v>
      </c>
      <c r="F95" s="2"/>
      <c r="G95" s="10">
        <v>29000</v>
      </c>
      <c r="J95" s="10">
        <v>6</v>
      </c>
      <c r="K95" s="2" t="s">
        <v>55</v>
      </c>
      <c r="T95" s="2"/>
      <c r="AD95" s="2"/>
      <c r="AJ95" s="2"/>
      <c r="AV95" s="2"/>
      <c r="AW95">
        <v>140000</v>
      </c>
      <c r="AX95">
        <v>3500</v>
      </c>
      <c r="BE95">
        <v>8</v>
      </c>
    </row>
    <row r="96" spans="1:60" x14ac:dyDescent="0.25">
      <c r="A96" s="27">
        <v>43653</v>
      </c>
      <c r="B96">
        <v>75</v>
      </c>
      <c r="C96">
        <v>7</v>
      </c>
      <c r="F96" s="2"/>
      <c r="G96" s="10">
        <v>29000</v>
      </c>
      <c r="H96">
        <v>6</v>
      </c>
      <c r="K96" s="2"/>
      <c r="L96" s="10">
        <v>44000</v>
      </c>
      <c r="M96">
        <v>840</v>
      </c>
      <c r="N96">
        <v>7</v>
      </c>
      <c r="T96" s="2"/>
      <c r="U96">
        <v>51000</v>
      </c>
      <c r="AA96">
        <v>3</v>
      </c>
      <c r="AC96">
        <v>7</v>
      </c>
      <c r="AD96" s="2"/>
      <c r="AE96">
        <v>3</v>
      </c>
      <c r="AJ96" s="2"/>
      <c r="AV96" s="2"/>
    </row>
    <row r="97" spans="1:61" x14ac:dyDescent="0.25">
      <c r="A97" s="33"/>
      <c r="B97" s="5"/>
      <c r="C97" s="5"/>
      <c r="D97" s="5"/>
      <c r="E97" s="5"/>
      <c r="F97" s="6" t="s">
        <v>6</v>
      </c>
      <c r="G97" s="5">
        <f>SUM(G90:G96)</f>
        <v>203000</v>
      </c>
      <c r="H97" s="5">
        <f t="shared" ref="H97:BE97" si="63">SUM(H90:H96)</f>
        <v>12</v>
      </c>
      <c r="I97" s="5"/>
      <c r="J97" s="5">
        <f t="shared" si="63"/>
        <v>30</v>
      </c>
      <c r="K97" s="5">
        <v>2</v>
      </c>
      <c r="L97" s="5">
        <f t="shared" si="63"/>
        <v>264000</v>
      </c>
      <c r="M97" s="5">
        <f t="shared" si="63"/>
        <v>840</v>
      </c>
      <c r="N97" s="5">
        <f t="shared" si="63"/>
        <v>28</v>
      </c>
      <c r="O97" s="5"/>
      <c r="P97" s="5"/>
      <c r="Q97" s="5">
        <f t="shared" si="63"/>
        <v>4</v>
      </c>
      <c r="R97" s="5">
        <f t="shared" si="63"/>
        <v>8</v>
      </c>
      <c r="S97" s="5">
        <f t="shared" si="63"/>
        <v>32</v>
      </c>
      <c r="T97" s="5"/>
      <c r="U97" s="5">
        <f t="shared" si="63"/>
        <v>255000</v>
      </c>
      <c r="V97" s="5">
        <f t="shared" si="63"/>
        <v>1960</v>
      </c>
      <c r="W97" s="5"/>
      <c r="X97" s="5">
        <f t="shared" si="63"/>
        <v>6</v>
      </c>
      <c r="Y97" s="5"/>
      <c r="Z97" s="5">
        <f t="shared" si="63"/>
        <v>8</v>
      </c>
      <c r="AA97" s="5">
        <f t="shared" si="63"/>
        <v>9</v>
      </c>
      <c r="AB97" s="5">
        <f t="shared" si="63"/>
        <v>7</v>
      </c>
      <c r="AC97" s="5">
        <f t="shared" si="63"/>
        <v>14</v>
      </c>
      <c r="AD97" s="5"/>
      <c r="AE97" s="5">
        <f t="shared" si="63"/>
        <v>3</v>
      </c>
      <c r="AF97" s="5"/>
      <c r="AG97" s="5">
        <f t="shared" si="63"/>
        <v>3</v>
      </c>
      <c r="AH97" s="5"/>
      <c r="AI97" s="5"/>
      <c r="AJ97" s="5"/>
      <c r="AK97" s="5">
        <f t="shared" si="63"/>
        <v>70000</v>
      </c>
      <c r="AL97" s="5">
        <f t="shared" si="63"/>
        <v>1750</v>
      </c>
      <c r="AM97" s="5"/>
      <c r="AN97" s="5"/>
      <c r="AO97" s="5"/>
      <c r="AP97" s="5"/>
      <c r="AQ97" s="5"/>
      <c r="AR97" s="5"/>
      <c r="AS97" s="5">
        <f t="shared" si="63"/>
        <v>8</v>
      </c>
      <c r="AT97" s="5"/>
      <c r="AU97" s="5"/>
      <c r="AV97" s="5"/>
      <c r="AW97" s="5">
        <f t="shared" si="63"/>
        <v>140000</v>
      </c>
      <c r="AX97" s="5">
        <f t="shared" si="63"/>
        <v>3500</v>
      </c>
      <c r="AY97" s="5"/>
      <c r="AZ97" s="5"/>
      <c r="BA97" s="5"/>
      <c r="BB97" s="5"/>
      <c r="BC97" s="5"/>
      <c r="BD97" s="5"/>
      <c r="BE97" s="5">
        <f t="shared" si="63"/>
        <v>8</v>
      </c>
      <c r="BF97" s="5"/>
      <c r="BG97" s="5"/>
      <c r="BH97" s="7"/>
    </row>
    <row r="98" spans="1:61" x14ac:dyDescent="0.25">
      <c r="A98" s="27">
        <v>43654</v>
      </c>
      <c r="B98">
        <v>76</v>
      </c>
      <c r="C98">
        <v>1</v>
      </c>
      <c r="F98" s="2"/>
      <c r="G98" s="10">
        <v>29000</v>
      </c>
      <c r="H98">
        <v>6</v>
      </c>
      <c r="K98" s="2" t="s">
        <v>56</v>
      </c>
      <c r="L98" s="10">
        <v>44000</v>
      </c>
      <c r="N98">
        <v>7</v>
      </c>
      <c r="P98" t="s">
        <v>45</v>
      </c>
      <c r="S98">
        <v>8</v>
      </c>
      <c r="T98" s="2"/>
      <c r="U98" s="10"/>
      <c r="AD98" s="2"/>
      <c r="AJ98" s="2"/>
      <c r="AV98" s="2"/>
    </row>
    <row r="99" spans="1:61" x14ac:dyDescent="0.25">
      <c r="A99" s="31" t="s">
        <v>48</v>
      </c>
      <c r="B99" s="35"/>
      <c r="C99" s="35" t="s">
        <v>69</v>
      </c>
      <c r="D99" s="35"/>
      <c r="E99" s="35"/>
      <c r="F99" s="36"/>
      <c r="G99" s="37">
        <f>SUM(G63,G71,G79,G87,G97)</f>
        <v>870000</v>
      </c>
      <c r="H99" s="37">
        <f t="shared" ref="H99:BH99" si="64">SUM(H63,H71,H79,H87,H97)</f>
        <v>60</v>
      </c>
      <c r="I99" s="37">
        <f t="shared" si="64"/>
        <v>30</v>
      </c>
      <c r="J99" s="37">
        <f t="shared" si="64"/>
        <v>102</v>
      </c>
      <c r="K99" s="37">
        <f t="shared" si="64"/>
        <v>4</v>
      </c>
      <c r="L99" s="37">
        <f t="shared" si="64"/>
        <v>1188000</v>
      </c>
      <c r="M99" s="37">
        <f t="shared" si="64"/>
        <v>5040</v>
      </c>
      <c r="N99" s="37">
        <f t="shared" si="64"/>
        <v>91</v>
      </c>
      <c r="O99" s="37">
        <f t="shared" si="64"/>
        <v>0</v>
      </c>
      <c r="P99" s="37">
        <f t="shared" si="64"/>
        <v>5</v>
      </c>
      <c r="Q99" s="37">
        <f t="shared" si="64"/>
        <v>26</v>
      </c>
      <c r="R99" s="37">
        <f t="shared" si="64"/>
        <v>72</v>
      </c>
      <c r="S99" s="37">
        <f t="shared" si="64"/>
        <v>56</v>
      </c>
      <c r="T99" s="37">
        <f t="shared" si="64"/>
        <v>32</v>
      </c>
      <c r="U99" s="37">
        <f t="shared" si="64"/>
        <v>765000</v>
      </c>
      <c r="V99" s="37">
        <f t="shared" si="64"/>
        <v>4900</v>
      </c>
      <c r="W99" s="37">
        <f t="shared" si="64"/>
        <v>25</v>
      </c>
      <c r="X99" s="37">
        <f t="shared" si="64"/>
        <v>18</v>
      </c>
      <c r="Y99" s="37">
        <f t="shared" si="64"/>
        <v>0</v>
      </c>
      <c r="Z99" s="37">
        <f t="shared" si="64"/>
        <v>8</v>
      </c>
      <c r="AA99" s="37">
        <f t="shared" si="64"/>
        <v>30</v>
      </c>
      <c r="AB99" s="37">
        <f t="shared" si="64"/>
        <v>21</v>
      </c>
      <c r="AC99" s="37">
        <f t="shared" si="64"/>
        <v>28</v>
      </c>
      <c r="AD99" s="37">
        <f t="shared" si="64"/>
        <v>21</v>
      </c>
      <c r="AE99" s="37">
        <f t="shared" si="64"/>
        <v>3</v>
      </c>
      <c r="AF99" s="37">
        <f t="shared" si="64"/>
        <v>0</v>
      </c>
      <c r="AG99" s="37">
        <f t="shared" si="64"/>
        <v>9</v>
      </c>
      <c r="AH99" s="37">
        <f t="shared" si="64"/>
        <v>1</v>
      </c>
      <c r="AI99" s="37">
        <f t="shared" si="64"/>
        <v>1</v>
      </c>
      <c r="AJ99" s="37">
        <f t="shared" si="64"/>
        <v>0</v>
      </c>
      <c r="AK99" s="37">
        <f t="shared" si="64"/>
        <v>280000</v>
      </c>
      <c r="AL99" s="37">
        <f t="shared" si="64"/>
        <v>7000</v>
      </c>
      <c r="AM99" s="37">
        <f t="shared" si="64"/>
        <v>0</v>
      </c>
      <c r="AN99" s="37">
        <f t="shared" si="64"/>
        <v>0</v>
      </c>
      <c r="AO99" s="37">
        <f t="shared" si="64"/>
        <v>0</v>
      </c>
      <c r="AP99" s="37">
        <f t="shared" si="64"/>
        <v>0</v>
      </c>
      <c r="AQ99" s="37">
        <f t="shared" si="64"/>
        <v>16</v>
      </c>
      <c r="AR99" s="37">
        <f t="shared" si="64"/>
        <v>0</v>
      </c>
      <c r="AS99" s="37">
        <f t="shared" si="64"/>
        <v>16</v>
      </c>
      <c r="AT99" s="37">
        <f t="shared" si="64"/>
        <v>1</v>
      </c>
      <c r="AU99" s="37">
        <f t="shared" si="64"/>
        <v>0</v>
      </c>
      <c r="AV99" s="37">
        <f t="shared" si="64"/>
        <v>0</v>
      </c>
      <c r="AW99" s="37">
        <f t="shared" si="64"/>
        <v>280000</v>
      </c>
      <c r="AX99" s="37">
        <f t="shared" si="64"/>
        <v>7000</v>
      </c>
      <c r="AY99" s="37">
        <f t="shared" si="64"/>
        <v>0</v>
      </c>
      <c r="AZ99" s="37">
        <f t="shared" si="64"/>
        <v>0</v>
      </c>
      <c r="BA99" s="37">
        <f t="shared" si="64"/>
        <v>0</v>
      </c>
      <c r="BB99" s="37">
        <f t="shared" si="64"/>
        <v>0</v>
      </c>
      <c r="BC99" s="37">
        <f t="shared" si="64"/>
        <v>0</v>
      </c>
      <c r="BD99" s="37">
        <f t="shared" si="64"/>
        <v>0</v>
      </c>
      <c r="BE99" s="37">
        <f t="shared" si="64"/>
        <v>16</v>
      </c>
      <c r="BF99" s="37">
        <f t="shared" si="64"/>
        <v>0</v>
      </c>
      <c r="BG99" s="37">
        <f t="shared" si="64"/>
        <v>0</v>
      </c>
      <c r="BH99" s="37">
        <f t="shared" si="64"/>
        <v>0</v>
      </c>
    </row>
    <row r="100" spans="1:61" x14ac:dyDescent="0.25">
      <c r="A100" s="31" t="s">
        <v>84</v>
      </c>
      <c r="B100" s="36"/>
      <c r="C100" s="35" t="s">
        <v>68</v>
      </c>
      <c r="D100" s="35"/>
      <c r="E100" s="36"/>
      <c r="F100" s="36"/>
      <c r="G100" s="36">
        <f>SUM(COUNTA(G53:G54,G58:G60,G62),COUNTA(G64:G66,G68:G70),COUNTA(G72,G74,G76:G78),COUNTA(G80:G84,G86),COUNTA(G90:G96))</f>
        <v>30</v>
      </c>
      <c r="H100" s="36">
        <f t="shared" ref="H100:K100" si="65">SUM(COUNTA(H53:H54,H58:H60,H62),COUNTA(H64:H66,H68:H70),COUNTA(H72,H74,H76:H78),COUNTA(H80:H84,H86),COUNTA(H90:H96))</f>
        <v>10</v>
      </c>
      <c r="I100" s="36">
        <f t="shared" si="65"/>
        <v>5</v>
      </c>
      <c r="J100" s="36">
        <f t="shared" si="65"/>
        <v>17</v>
      </c>
      <c r="K100" s="36">
        <f t="shared" si="65"/>
        <v>4</v>
      </c>
      <c r="L100" s="36">
        <f>SUM(COUNTA(L53,L58:L60),COUNTA(L64:L66,L68:L70),COUNTA(L72,L74:L76,L78),COUNTA(L80:L84,L86),COUNTA(L90:L94,L96))</f>
        <v>27</v>
      </c>
      <c r="M100" s="36">
        <f t="shared" ref="M100:T100" si="66">SUM(COUNTA(M53,M58:M60),COUNTA(M64:M66,M68:M70),COUNTA(M72,M74:M76,M78),COUNTA(M80:M84,M86),COUNTA(M90:M94,M96))</f>
        <v>6</v>
      </c>
      <c r="N100" s="36">
        <f t="shared" si="66"/>
        <v>13</v>
      </c>
      <c r="O100" s="36">
        <f t="shared" si="66"/>
        <v>0</v>
      </c>
      <c r="P100" s="36">
        <f t="shared" si="66"/>
        <v>5</v>
      </c>
      <c r="Q100" s="36">
        <f t="shared" si="66"/>
        <v>13</v>
      </c>
      <c r="R100" s="36">
        <f t="shared" si="66"/>
        <v>9</v>
      </c>
      <c r="S100" s="36">
        <f t="shared" si="66"/>
        <v>7</v>
      </c>
      <c r="T100" s="36">
        <f t="shared" si="66"/>
        <v>4</v>
      </c>
      <c r="U100" s="36">
        <f>SUM(COUNTA(U53,U59,U60),COUNTA(U64,U68:U69),COUNTA(U75,U78),COUNTA(U82,U84),COUNTA(U90:U93,U96))</f>
        <v>15</v>
      </c>
      <c r="V100" s="36">
        <f t="shared" ref="V100:AD100" si="67">SUM(COUNTA(V53,V59,V60),COUNTA(V64,V68:V69),COUNTA(V75,V78),COUNTA(V82,V84),COUNTA(V90:V93,V96))</f>
        <v>5</v>
      </c>
      <c r="W100" s="36">
        <f t="shared" si="67"/>
        <v>1</v>
      </c>
      <c r="X100" s="36">
        <f t="shared" si="67"/>
        <v>3</v>
      </c>
      <c r="Y100" s="36">
        <f t="shared" si="67"/>
        <v>0</v>
      </c>
      <c r="Z100" s="36">
        <f t="shared" si="67"/>
        <v>1</v>
      </c>
      <c r="AA100" s="36">
        <f t="shared" si="67"/>
        <v>10</v>
      </c>
      <c r="AB100" s="36">
        <f t="shared" si="67"/>
        <v>3</v>
      </c>
      <c r="AC100" s="36">
        <f t="shared" si="67"/>
        <v>4</v>
      </c>
      <c r="AD100" s="36">
        <f t="shared" si="67"/>
        <v>3</v>
      </c>
      <c r="AE100" s="36">
        <v>1</v>
      </c>
      <c r="AF100" s="36">
        <v>0</v>
      </c>
      <c r="AG100" s="36">
        <v>3</v>
      </c>
      <c r="AH100" s="36">
        <v>1</v>
      </c>
      <c r="AI100" s="36">
        <v>1</v>
      </c>
      <c r="AJ100" s="36">
        <v>0</v>
      </c>
      <c r="AK100" s="36">
        <f>SUM(COUNTA(AK59,AK76,AK83,AK92))</f>
        <v>4</v>
      </c>
      <c r="AL100" s="36">
        <f t="shared" ref="AL100:AV100" si="68">SUM(COUNTA(AL59,AL76,AL83,AL92))</f>
        <v>4</v>
      </c>
      <c r="AM100" s="36">
        <f t="shared" si="68"/>
        <v>0</v>
      </c>
      <c r="AN100" s="36">
        <f t="shared" si="68"/>
        <v>0</v>
      </c>
      <c r="AO100" s="36">
        <f t="shared" si="68"/>
        <v>0</v>
      </c>
      <c r="AP100" s="36">
        <f t="shared" si="68"/>
        <v>0</v>
      </c>
      <c r="AQ100" s="36">
        <f t="shared" si="68"/>
        <v>2</v>
      </c>
      <c r="AR100" s="36">
        <f t="shared" si="68"/>
        <v>0</v>
      </c>
      <c r="AS100" s="36">
        <f t="shared" si="68"/>
        <v>2</v>
      </c>
      <c r="AT100" s="36">
        <f t="shared" si="68"/>
        <v>1</v>
      </c>
      <c r="AU100" s="36">
        <f t="shared" si="68"/>
        <v>0</v>
      </c>
      <c r="AV100" s="36">
        <f t="shared" si="68"/>
        <v>0</v>
      </c>
      <c r="AW100" s="36">
        <f>SUM(COUNTA(AW86,AW95))</f>
        <v>2</v>
      </c>
      <c r="AX100" s="36">
        <f t="shared" ref="AX100:BH100" si="69">SUM(COUNTA(AX86,AX95))</f>
        <v>2</v>
      </c>
      <c r="AY100" s="36">
        <f t="shared" si="69"/>
        <v>0</v>
      </c>
      <c r="AZ100" s="36">
        <f t="shared" si="69"/>
        <v>0</v>
      </c>
      <c r="BA100" s="36">
        <f t="shared" si="69"/>
        <v>0</v>
      </c>
      <c r="BB100" s="36">
        <f t="shared" si="69"/>
        <v>0</v>
      </c>
      <c r="BC100" s="36">
        <f t="shared" si="69"/>
        <v>0</v>
      </c>
      <c r="BD100" s="36">
        <f t="shared" si="69"/>
        <v>0</v>
      </c>
      <c r="BE100" s="36">
        <f t="shared" si="69"/>
        <v>2</v>
      </c>
      <c r="BF100" s="36">
        <f t="shared" si="69"/>
        <v>0</v>
      </c>
      <c r="BG100" s="36">
        <f t="shared" si="69"/>
        <v>0</v>
      </c>
      <c r="BH100" s="36">
        <f t="shared" si="69"/>
        <v>0</v>
      </c>
      <c r="BI100" s="11" t="s">
        <v>65</v>
      </c>
    </row>
    <row r="101" spans="1:61" x14ac:dyDescent="0.25">
      <c r="A101" s="32" t="s">
        <v>67</v>
      </c>
      <c r="B101" s="36"/>
      <c r="C101" s="35" t="s">
        <v>70</v>
      </c>
      <c r="D101" s="35"/>
      <c r="E101" s="36"/>
      <c r="F101" s="36"/>
      <c r="G101" s="38">
        <f>G100/G100</f>
        <v>1</v>
      </c>
      <c r="H101" s="38">
        <f>H100/G100</f>
        <v>0.33333333333333331</v>
      </c>
      <c r="I101" s="38">
        <f>I100/G100</f>
        <v>0.16666666666666666</v>
      </c>
      <c r="J101" s="38">
        <f>J100/G100</f>
        <v>0.56666666666666665</v>
      </c>
      <c r="K101" s="38">
        <f>K100/G100</f>
        <v>0.13333333333333333</v>
      </c>
      <c r="L101" s="38">
        <f>L100/L100</f>
        <v>1</v>
      </c>
      <c r="M101" s="38">
        <f>M100/L100</f>
        <v>0.22222222222222221</v>
      </c>
      <c r="N101" s="38">
        <f>N100/L100</f>
        <v>0.48148148148148145</v>
      </c>
      <c r="O101" s="38">
        <f>O100/L100</f>
        <v>0</v>
      </c>
      <c r="P101" s="38">
        <f>P100/L100</f>
        <v>0.18518518518518517</v>
      </c>
      <c r="Q101" s="38">
        <f>Q100/34</f>
        <v>0.38235294117647056</v>
      </c>
      <c r="R101" s="38">
        <f>R100/27</f>
        <v>0.33333333333333331</v>
      </c>
      <c r="S101" s="38">
        <f>S100/27</f>
        <v>0.25925925925925924</v>
      </c>
      <c r="T101" s="38">
        <f>T100/27</f>
        <v>0.14814814814814814</v>
      </c>
      <c r="U101" s="38">
        <f t="shared" ref="U101:AD101" si="70">U100/15</f>
        <v>1</v>
      </c>
      <c r="V101" s="38">
        <f t="shared" si="70"/>
        <v>0.33333333333333331</v>
      </c>
      <c r="W101" s="38">
        <f t="shared" si="70"/>
        <v>6.6666666666666666E-2</v>
      </c>
      <c r="X101" s="38">
        <f t="shared" si="70"/>
        <v>0.2</v>
      </c>
      <c r="Y101" s="38">
        <f t="shared" si="70"/>
        <v>0</v>
      </c>
      <c r="Z101" s="38">
        <f t="shared" si="70"/>
        <v>6.6666666666666666E-2</v>
      </c>
      <c r="AA101" s="38">
        <f t="shared" si="70"/>
        <v>0.66666666666666663</v>
      </c>
      <c r="AB101" s="38">
        <f t="shared" si="70"/>
        <v>0.2</v>
      </c>
      <c r="AC101" s="38">
        <f t="shared" si="70"/>
        <v>0.26666666666666666</v>
      </c>
      <c r="AD101" s="38">
        <f t="shared" si="70"/>
        <v>0.2</v>
      </c>
      <c r="AE101" s="38">
        <f t="shared" ref="AE101:AJ101" si="71">AE100/6</f>
        <v>0.16666666666666666</v>
      </c>
      <c r="AF101" s="38">
        <f t="shared" si="71"/>
        <v>0</v>
      </c>
      <c r="AG101" s="38">
        <f t="shared" si="71"/>
        <v>0.5</v>
      </c>
      <c r="AH101" s="38">
        <f t="shared" si="71"/>
        <v>0.16666666666666666</v>
      </c>
      <c r="AI101" s="38">
        <f t="shared" si="71"/>
        <v>0.16666666666666666</v>
      </c>
      <c r="AJ101" s="38">
        <f t="shared" si="71"/>
        <v>0</v>
      </c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11" t="s">
        <v>66</v>
      </c>
    </row>
    <row r="102" spans="1:61" x14ac:dyDescent="0.25">
      <c r="A102" s="27">
        <v>43655</v>
      </c>
      <c r="B102">
        <v>77</v>
      </c>
      <c r="C102">
        <v>2</v>
      </c>
      <c r="F102" s="2"/>
      <c r="G102" s="10">
        <v>29000</v>
      </c>
      <c r="H102">
        <v>6</v>
      </c>
      <c r="K102" s="2"/>
      <c r="L102" s="10">
        <v>44000</v>
      </c>
      <c r="P102" t="s">
        <v>46</v>
      </c>
      <c r="Q102">
        <v>2</v>
      </c>
      <c r="R102">
        <v>8</v>
      </c>
      <c r="T102" s="2"/>
      <c r="U102">
        <v>51000</v>
      </c>
      <c r="V102">
        <v>980</v>
      </c>
      <c r="AA102">
        <v>3</v>
      </c>
      <c r="AD102" s="2"/>
      <c r="AF102">
        <v>3</v>
      </c>
      <c r="AJ102" s="2"/>
      <c r="AV102" s="2"/>
    </row>
    <row r="103" spans="1:61" x14ac:dyDescent="0.25">
      <c r="A103" s="27">
        <v>43656</v>
      </c>
      <c r="B103">
        <v>78</v>
      </c>
      <c r="C103">
        <v>3</v>
      </c>
      <c r="F103" s="2"/>
      <c r="G103" s="10"/>
      <c r="K103" s="2"/>
      <c r="L103" s="10"/>
      <c r="T103" s="2"/>
      <c r="U103" s="10"/>
      <c r="AD103" s="2"/>
      <c r="AJ103" s="2"/>
      <c r="AV103" s="2"/>
    </row>
    <row r="104" spans="1:61" x14ac:dyDescent="0.25">
      <c r="A104" s="27">
        <v>43657</v>
      </c>
      <c r="B104">
        <v>79</v>
      </c>
      <c r="C104">
        <v>4</v>
      </c>
      <c r="F104" s="2"/>
      <c r="G104" s="10"/>
      <c r="K104" s="2"/>
      <c r="L104" s="10"/>
      <c r="T104" s="2"/>
      <c r="U104" s="10"/>
      <c r="AD104" s="2"/>
      <c r="AJ104" s="2"/>
      <c r="AV104" s="2"/>
    </row>
    <row r="105" spans="1:61" x14ac:dyDescent="0.25">
      <c r="A105" s="27">
        <v>43658</v>
      </c>
      <c r="B105">
        <v>80</v>
      </c>
      <c r="C105">
        <v>5</v>
      </c>
      <c r="F105" s="2"/>
      <c r="G105" s="10">
        <v>29000</v>
      </c>
      <c r="H105">
        <v>6</v>
      </c>
      <c r="I105">
        <v>6</v>
      </c>
      <c r="K105" s="2"/>
      <c r="L105" s="10"/>
      <c r="T105" s="2"/>
      <c r="U105" s="10"/>
      <c r="AD105" s="2"/>
      <c r="AJ105" s="2"/>
      <c r="AV105" s="2"/>
    </row>
    <row r="106" spans="1:61" x14ac:dyDescent="0.25">
      <c r="A106" s="27">
        <v>43659</v>
      </c>
      <c r="B106">
        <v>81</v>
      </c>
      <c r="C106">
        <v>6</v>
      </c>
      <c r="F106" s="2"/>
      <c r="G106" s="10"/>
      <c r="K106" s="2"/>
      <c r="L106" s="10"/>
      <c r="T106" s="2"/>
      <c r="U106" s="10"/>
      <c r="V106" s="10"/>
      <c r="AD106" s="2"/>
      <c r="AJ106" s="2"/>
      <c r="AV106" s="2"/>
    </row>
    <row r="107" spans="1:61" x14ac:dyDescent="0.25">
      <c r="A107" s="27">
        <v>43660</v>
      </c>
      <c r="B107">
        <v>82</v>
      </c>
      <c r="C107">
        <v>7</v>
      </c>
      <c r="F107" s="2"/>
      <c r="G107" s="10"/>
      <c r="K107" s="2"/>
      <c r="L107" s="10"/>
      <c r="T107" s="2"/>
      <c r="U107" s="10"/>
      <c r="V107" s="10"/>
      <c r="AD107" s="2"/>
      <c r="AJ107" s="2"/>
      <c r="AV107" s="2"/>
    </row>
    <row r="108" spans="1:61" x14ac:dyDescent="0.25">
      <c r="A108" s="33"/>
      <c r="B108" s="5"/>
      <c r="C108" s="5"/>
      <c r="D108" s="5"/>
      <c r="E108" s="5"/>
      <c r="F108" s="6" t="s">
        <v>6</v>
      </c>
      <c r="G108" s="5">
        <f>SUM(G98,G102,G105)</f>
        <v>87000</v>
      </c>
      <c r="H108" s="5">
        <f t="shared" ref="H108:AF108" si="72">SUM(H98,H102,H105)</f>
        <v>18</v>
      </c>
      <c r="I108" s="5">
        <f t="shared" si="72"/>
        <v>6</v>
      </c>
      <c r="J108" s="5"/>
      <c r="K108" s="5">
        <v>1</v>
      </c>
      <c r="L108" s="5">
        <f t="shared" si="72"/>
        <v>88000</v>
      </c>
      <c r="M108" s="5"/>
      <c r="N108" s="5">
        <f t="shared" si="72"/>
        <v>7</v>
      </c>
      <c r="O108" s="5"/>
      <c r="P108" s="5">
        <v>2</v>
      </c>
      <c r="Q108" s="5">
        <f t="shared" si="72"/>
        <v>2</v>
      </c>
      <c r="R108" s="5">
        <f t="shared" si="72"/>
        <v>8</v>
      </c>
      <c r="S108" s="5">
        <f t="shared" si="72"/>
        <v>8</v>
      </c>
      <c r="T108" s="5"/>
      <c r="U108" s="5">
        <f t="shared" si="72"/>
        <v>51000</v>
      </c>
      <c r="V108" s="5">
        <f t="shared" si="72"/>
        <v>980</v>
      </c>
      <c r="W108" s="5"/>
      <c r="X108" s="5"/>
      <c r="Y108" s="5"/>
      <c r="Z108" s="5"/>
      <c r="AA108" s="5">
        <f t="shared" si="72"/>
        <v>3</v>
      </c>
      <c r="AB108" s="5"/>
      <c r="AC108" s="5"/>
      <c r="AD108" s="5"/>
      <c r="AE108" s="5"/>
      <c r="AF108" s="5">
        <f t="shared" si="72"/>
        <v>3</v>
      </c>
      <c r="AG108" s="5"/>
      <c r="AH108" s="5"/>
      <c r="AI108" s="5"/>
      <c r="AJ108" s="6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6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7"/>
    </row>
    <row r="109" spans="1:61" x14ac:dyDescent="0.25">
      <c r="A109" s="27">
        <v>43661</v>
      </c>
      <c r="B109">
        <v>83</v>
      </c>
      <c r="C109">
        <v>1</v>
      </c>
      <c r="F109" s="2"/>
      <c r="G109" s="10">
        <v>29000</v>
      </c>
      <c r="I109">
        <v>6</v>
      </c>
      <c r="J109" s="10">
        <v>6</v>
      </c>
      <c r="K109" s="2"/>
      <c r="L109" s="10">
        <v>44000</v>
      </c>
      <c r="N109">
        <v>7</v>
      </c>
      <c r="Q109" s="10"/>
      <c r="T109" s="2">
        <v>8</v>
      </c>
      <c r="U109" s="10"/>
      <c r="V109" s="10"/>
      <c r="AA109" s="10"/>
      <c r="AD109" s="2"/>
      <c r="AJ109" s="2"/>
      <c r="AV109" s="2"/>
    </row>
    <row r="110" spans="1:61" x14ac:dyDescent="0.25">
      <c r="A110" s="27">
        <v>43662</v>
      </c>
      <c r="B110">
        <v>84</v>
      </c>
      <c r="C110">
        <v>2</v>
      </c>
      <c r="F110" s="2"/>
      <c r="G110" s="10">
        <v>29000</v>
      </c>
      <c r="H110">
        <v>6</v>
      </c>
      <c r="J110" s="10"/>
      <c r="K110" s="2"/>
      <c r="L110" s="10">
        <v>44000</v>
      </c>
      <c r="Q110" s="10">
        <v>2</v>
      </c>
      <c r="T110" s="2">
        <v>8</v>
      </c>
      <c r="U110" s="10"/>
      <c r="V110" s="10"/>
      <c r="AA110" s="10"/>
      <c r="AD110" s="2"/>
      <c r="AJ110" s="2"/>
      <c r="AV110" s="2"/>
    </row>
    <row r="111" spans="1:61" x14ac:dyDescent="0.25">
      <c r="A111" s="27">
        <v>43663</v>
      </c>
      <c r="B111">
        <v>85</v>
      </c>
      <c r="C111">
        <v>3</v>
      </c>
      <c r="F111" s="2"/>
      <c r="G111" s="10">
        <v>29000</v>
      </c>
      <c r="H111">
        <v>6</v>
      </c>
      <c r="K111" s="2"/>
      <c r="L111" s="10">
        <v>44000</v>
      </c>
      <c r="Q111">
        <v>2</v>
      </c>
      <c r="S111">
        <v>8</v>
      </c>
      <c r="T111" s="2"/>
      <c r="U111" s="10"/>
      <c r="AA111" s="10"/>
      <c r="AD111" s="2"/>
      <c r="AJ111" s="2"/>
      <c r="AV111" s="2"/>
    </row>
    <row r="112" spans="1:61" x14ac:dyDescent="0.25">
      <c r="A112" s="27">
        <v>43664</v>
      </c>
      <c r="B112">
        <v>86</v>
      </c>
      <c r="C112">
        <v>4</v>
      </c>
      <c r="F112" s="2"/>
      <c r="G112" s="10">
        <v>29000</v>
      </c>
      <c r="I112">
        <v>6</v>
      </c>
      <c r="J112" s="10">
        <v>6</v>
      </c>
      <c r="K112" s="2"/>
      <c r="L112" s="10">
        <v>44000</v>
      </c>
      <c r="Q112">
        <v>2</v>
      </c>
      <c r="R112">
        <v>8</v>
      </c>
      <c r="T112" s="2"/>
      <c r="U112">
        <v>51000</v>
      </c>
      <c r="V112">
        <v>980</v>
      </c>
      <c r="AA112">
        <v>3</v>
      </c>
      <c r="AD112" s="2"/>
      <c r="AJ112" s="2"/>
      <c r="AK112">
        <v>70000</v>
      </c>
      <c r="AL112">
        <v>1750</v>
      </c>
      <c r="AP112">
        <v>5</v>
      </c>
      <c r="AU112" t="s">
        <v>57</v>
      </c>
      <c r="AV112" s="2"/>
    </row>
    <row r="113" spans="1:60" x14ac:dyDescent="0.25">
      <c r="A113" s="27">
        <v>43665</v>
      </c>
      <c r="B113">
        <v>87</v>
      </c>
      <c r="C113">
        <v>5</v>
      </c>
      <c r="F113" s="2"/>
      <c r="G113" s="10">
        <v>29000</v>
      </c>
      <c r="H113">
        <v>6</v>
      </c>
      <c r="K113" s="2"/>
      <c r="L113" s="10">
        <v>44000</v>
      </c>
      <c r="Q113">
        <v>2</v>
      </c>
      <c r="R113">
        <v>8</v>
      </c>
      <c r="T113" s="2"/>
      <c r="U113" s="10"/>
      <c r="AD113" s="2"/>
      <c r="AJ113" s="2"/>
      <c r="AV113" s="2"/>
    </row>
    <row r="114" spans="1:60" x14ac:dyDescent="0.25">
      <c r="A114" s="27">
        <v>43666</v>
      </c>
      <c r="B114">
        <v>88</v>
      </c>
      <c r="C114">
        <v>6</v>
      </c>
      <c r="F114" s="2"/>
      <c r="G114" s="10">
        <v>29000</v>
      </c>
      <c r="H114">
        <v>6</v>
      </c>
      <c r="K114" s="2"/>
      <c r="L114" s="10">
        <v>44000</v>
      </c>
      <c r="M114">
        <v>840</v>
      </c>
      <c r="P114" t="s">
        <v>43</v>
      </c>
      <c r="Q114">
        <v>2</v>
      </c>
      <c r="T114" s="2"/>
      <c r="U114">
        <v>51000</v>
      </c>
      <c r="AA114">
        <v>3</v>
      </c>
      <c r="AB114">
        <v>7</v>
      </c>
      <c r="AD114" s="2"/>
      <c r="AJ114" s="2"/>
      <c r="AV114" s="2"/>
    </row>
    <row r="115" spans="1:60" x14ac:dyDescent="0.25">
      <c r="A115" s="27">
        <v>43667</v>
      </c>
      <c r="B115">
        <v>89</v>
      </c>
      <c r="C115">
        <v>7</v>
      </c>
      <c r="F115" s="2"/>
      <c r="G115" s="10"/>
      <c r="K115" s="2"/>
      <c r="L115" s="10"/>
      <c r="T115" s="2"/>
      <c r="AD115" s="2"/>
      <c r="AJ115" s="2"/>
      <c r="AV115" s="2"/>
    </row>
    <row r="116" spans="1:60" x14ac:dyDescent="0.25">
      <c r="A116" s="33"/>
      <c r="B116" s="5"/>
      <c r="C116" s="5"/>
      <c r="D116" s="5"/>
      <c r="E116" s="5"/>
      <c r="F116" s="6" t="s">
        <v>6</v>
      </c>
      <c r="G116" s="5">
        <f>SUM(G109:G115)</f>
        <v>174000</v>
      </c>
      <c r="H116" s="5">
        <f t="shared" ref="H116:AP116" si="73">SUM(H109:H115)</f>
        <v>24</v>
      </c>
      <c r="I116" s="5">
        <f t="shared" si="73"/>
        <v>12</v>
      </c>
      <c r="J116" s="5">
        <f t="shared" si="73"/>
        <v>12</v>
      </c>
      <c r="K116" s="5"/>
      <c r="L116" s="5">
        <f t="shared" si="73"/>
        <v>264000</v>
      </c>
      <c r="M116" s="5">
        <f t="shared" si="73"/>
        <v>840</v>
      </c>
      <c r="N116" s="5">
        <f t="shared" si="73"/>
        <v>7</v>
      </c>
      <c r="O116" s="5"/>
      <c r="P116" s="5">
        <v>1</v>
      </c>
      <c r="Q116" s="5">
        <f t="shared" si="73"/>
        <v>10</v>
      </c>
      <c r="R116" s="5">
        <f t="shared" si="73"/>
        <v>16</v>
      </c>
      <c r="S116" s="5">
        <f t="shared" si="73"/>
        <v>8</v>
      </c>
      <c r="T116" s="5">
        <f t="shared" si="73"/>
        <v>16</v>
      </c>
      <c r="U116" s="5">
        <f t="shared" si="73"/>
        <v>102000</v>
      </c>
      <c r="V116" s="5">
        <f t="shared" si="73"/>
        <v>980</v>
      </c>
      <c r="W116" s="5"/>
      <c r="X116" s="5"/>
      <c r="Y116" s="5"/>
      <c r="Z116" s="5"/>
      <c r="AA116" s="5">
        <f t="shared" si="73"/>
        <v>6</v>
      </c>
      <c r="AB116" s="5">
        <f t="shared" si="73"/>
        <v>7</v>
      </c>
      <c r="AC116" s="5"/>
      <c r="AD116" s="5"/>
      <c r="AE116" s="5"/>
      <c r="AF116" s="5"/>
      <c r="AG116" s="5"/>
      <c r="AH116" s="5"/>
      <c r="AI116" s="5"/>
      <c r="AJ116" s="5"/>
      <c r="AK116" s="5">
        <f>SUM(AK112)</f>
        <v>70000</v>
      </c>
      <c r="AL116" s="5">
        <f t="shared" si="73"/>
        <v>1750</v>
      </c>
      <c r="AM116" s="5"/>
      <c r="AN116" s="5"/>
      <c r="AO116" s="5"/>
      <c r="AP116" s="5">
        <f t="shared" si="73"/>
        <v>5</v>
      </c>
      <c r="AQ116" s="5"/>
      <c r="AR116" s="5"/>
      <c r="AS116" s="5"/>
      <c r="AT116" s="5"/>
      <c r="AU116" s="5">
        <v>1</v>
      </c>
      <c r="AV116" s="6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7"/>
    </row>
    <row r="117" spans="1:60" x14ac:dyDescent="0.25">
      <c r="A117" s="27">
        <v>43668</v>
      </c>
      <c r="B117">
        <v>90</v>
      </c>
      <c r="C117">
        <v>1</v>
      </c>
      <c r="F117" s="2"/>
      <c r="G117" s="10"/>
      <c r="K117" s="2"/>
      <c r="L117" s="10"/>
      <c r="M117" s="10"/>
      <c r="N117" s="10"/>
      <c r="T117" s="2"/>
      <c r="AD117" s="2"/>
      <c r="AJ117" s="2"/>
      <c r="AV117" s="2"/>
    </row>
    <row r="118" spans="1:60" x14ac:dyDescent="0.25">
      <c r="A118" s="27">
        <v>43669</v>
      </c>
      <c r="B118">
        <v>91</v>
      </c>
      <c r="C118">
        <v>2</v>
      </c>
      <c r="F118" s="2"/>
      <c r="G118" s="10"/>
      <c r="K118" s="2"/>
      <c r="L118" s="10"/>
      <c r="T118" s="2"/>
      <c r="AD118" s="2"/>
      <c r="AJ118" s="2"/>
      <c r="AV118" s="2"/>
    </row>
    <row r="119" spans="1:60" x14ac:dyDescent="0.25">
      <c r="A119" s="27">
        <v>43670</v>
      </c>
      <c r="B119">
        <v>92</v>
      </c>
      <c r="C119">
        <v>3</v>
      </c>
      <c r="F119" s="2"/>
      <c r="G119" s="10"/>
      <c r="K119" s="2"/>
      <c r="L119" s="10"/>
      <c r="T119" s="2"/>
      <c r="AD119" s="2"/>
      <c r="AJ119" s="2"/>
      <c r="AV119" s="2"/>
    </row>
    <row r="120" spans="1:60" x14ac:dyDescent="0.25">
      <c r="A120" s="27">
        <v>43671</v>
      </c>
      <c r="B120">
        <v>93</v>
      </c>
      <c r="C120">
        <v>4</v>
      </c>
      <c r="F120" s="2"/>
      <c r="G120" s="10"/>
      <c r="K120" s="2"/>
      <c r="L120" s="10"/>
      <c r="T120" s="2"/>
      <c r="AD120" s="2"/>
      <c r="AJ120" s="2"/>
      <c r="AV120" s="2"/>
    </row>
    <row r="121" spans="1:60" x14ac:dyDescent="0.25">
      <c r="A121" s="27">
        <v>43672</v>
      </c>
      <c r="B121">
        <v>94</v>
      </c>
      <c r="C121">
        <v>5</v>
      </c>
      <c r="F121" s="2"/>
      <c r="G121" s="10"/>
      <c r="K121" s="2"/>
      <c r="L121" s="10"/>
      <c r="T121" s="2"/>
      <c r="AD121" s="2"/>
      <c r="AJ121" s="2"/>
      <c r="AV121" s="2"/>
    </row>
    <row r="122" spans="1:60" x14ac:dyDescent="0.25">
      <c r="A122" s="27">
        <v>43673</v>
      </c>
      <c r="B122">
        <v>95</v>
      </c>
      <c r="C122">
        <v>6</v>
      </c>
      <c r="F122" s="2"/>
      <c r="G122" s="10"/>
      <c r="K122" s="2"/>
      <c r="L122" s="10"/>
      <c r="T122" s="2"/>
      <c r="AD122" s="2"/>
      <c r="AJ122" s="2"/>
      <c r="AV122" s="2"/>
    </row>
    <row r="123" spans="1:60" x14ac:dyDescent="0.25">
      <c r="A123" s="27">
        <v>43674</v>
      </c>
      <c r="B123">
        <v>96</v>
      </c>
      <c r="C123">
        <v>7</v>
      </c>
      <c r="F123" s="2"/>
      <c r="G123" s="10"/>
      <c r="K123" s="2"/>
      <c r="L123" s="10"/>
      <c r="T123" s="2"/>
      <c r="AD123" s="2"/>
      <c r="AJ123" s="2"/>
      <c r="AV123" s="2"/>
    </row>
    <row r="124" spans="1:60" x14ac:dyDescent="0.25">
      <c r="A124" s="33"/>
      <c r="B124" s="5"/>
      <c r="C124" s="5"/>
      <c r="D124" s="5"/>
      <c r="E124" s="5"/>
      <c r="F124" s="6"/>
      <c r="G124" s="5"/>
      <c r="H124" s="5"/>
      <c r="I124" s="5"/>
      <c r="J124" s="5"/>
      <c r="K124" s="6"/>
      <c r="L124" s="5"/>
      <c r="M124" s="5"/>
      <c r="N124" s="5"/>
      <c r="O124" s="5"/>
      <c r="P124" s="5"/>
      <c r="Q124" s="5"/>
      <c r="R124" s="5"/>
      <c r="S124" s="5"/>
      <c r="T124" s="6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</row>
    <row r="125" spans="1:60" ht="15.75" thickBot="1" x14ac:dyDescent="0.3">
      <c r="A125" s="34"/>
      <c r="B125" s="11"/>
      <c r="G125" t="s">
        <v>3</v>
      </c>
      <c r="L125" t="s">
        <v>17</v>
      </c>
      <c r="U125" t="s">
        <v>7</v>
      </c>
      <c r="AE125" t="s">
        <v>18</v>
      </c>
      <c r="AK125" t="s">
        <v>25</v>
      </c>
      <c r="AW125" t="s">
        <v>33</v>
      </c>
    </row>
    <row r="126" spans="1:60" ht="15.75" thickBot="1" x14ac:dyDescent="0.3">
      <c r="A126" s="30" t="s">
        <v>1</v>
      </c>
      <c r="B126" s="3" t="s">
        <v>0</v>
      </c>
      <c r="C126" s="3" t="s">
        <v>2</v>
      </c>
      <c r="D126" s="3"/>
      <c r="E126" s="3"/>
      <c r="F126" s="9"/>
      <c r="G126" s="8" t="s">
        <v>4</v>
      </c>
      <c r="H126" s="3" t="s">
        <v>14</v>
      </c>
      <c r="I126" s="3" t="s">
        <v>15</v>
      </c>
      <c r="J126" s="3" t="s">
        <v>16</v>
      </c>
      <c r="K126" s="3" t="s">
        <v>41</v>
      </c>
      <c r="L126" s="3" t="s">
        <v>4</v>
      </c>
      <c r="M126" s="3" t="s">
        <v>26</v>
      </c>
      <c r="N126" s="3" t="s">
        <v>85</v>
      </c>
      <c r="O126" s="3" t="s">
        <v>41</v>
      </c>
      <c r="P126" s="3" t="s">
        <v>61</v>
      </c>
      <c r="Q126" s="3" t="s">
        <v>12</v>
      </c>
      <c r="R126" s="3" t="s">
        <v>14</v>
      </c>
      <c r="S126" s="3" t="s">
        <v>15</v>
      </c>
      <c r="T126" s="3" t="s">
        <v>16</v>
      </c>
      <c r="U126" s="3" t="s">
        <v>4</v>
      </c>
      <c r="V126" s="3" t="s">
        <v>26</v>
      </c>
      <c r="W126" s="3" t="s">
        <v>8</v>
      </c>
      <c r="X126" s="3" t="s">
        <v>86</v>
      </c>
      <c r="Y126" s="3" t="s">
        <v>9</v>
      </c>
      <c r="Z126" s="3" t="s">
        <v>85</v>
      </c>
      <c r="AA126" s="3" t="s">
        <v>12</v>
      </c>
      <c r="AB126" s="3" t="s">
        <v>11</v>
      </c>
      <c r="AC126" s="3" t="s">
        <v>10</v>
      </c>
      <c r="AD126" s="3" t="s">
        <v>13</v>
      </c>
      <c r="AE126" s="4" t="s">
        <v>19</v>
      </c>
      <c r="AF126" s="4" t="s">
        <v>20</v>
      </c>
      <c r="AG126" s="4" t="s">
        <v>21</v>
      </c>
      <c r="AH126" s="4" t="s">
        <v>22</v>
      </c>
      <c r="AI126" s="3" t="s">
        <v>23</v>
      </c>
      <c r="AJ126" s="3" t="s">
        <v>24</v>
      </c>
      <c r="AK126" s="3" t="s">
        <v>4</v>
      </c>
      <c r="AL126" s="3" t="s">
        <v>26</v>
      </c>
      <c r="AM126" s="3" t="s">
        <v>8</v>
      </c>
      <c r="AN126" s="3" t="s">
        <v>27</v>
      </c>
      <c r="AO126" s="3" t="s">
        <v>29</v>
      </c>
      <c r="AP126" s="3" t="s">
        <v>28</v>
      </c>
      <c r="AQ126" s="3" t="s">
        <v>11</v>
      </c>
      <c r="AR126" s="3" t="s">
        <v>10</v>
      </c>
      <c r="AS126" s="3" t="s">
        <v>13</v>
      </c>
      <c r="AT126" s="4" t="s">
        <v>30</v>
      </c>
      <c r="AU126" s="4" t="s">
        <v>31</v>
      </c>
      <c r="AV126" s="4" t="s">
        <v>32</v>
      </c>
      <c r="AW126" s="3" t="s">
        <v>4</v>
      </c>
      <c r="AX126" s="3" t="s">
        <v>26</v>
      </c>
      <c r="AY126" s="3" t="s">
        <v>8</v>
      </c>
      <c r="AZ126" s="3" t="s">
        <v>27</v>
      </c>
      <c r="BA126" s="3" t="s">
        <v>29</v>
      </c>
      <c r="BB126" s="4" t="s">
        <v>34</v>
      </c>
      <c r="BC126" s="4" t="s">
        <v>19</v>
      </c>
      <c r="BD126" s="4" t="s">
        <v>20</v>
      </c>
      <c r="BE126" s="4" t="s">
        <v>21</v>
      </c>
      <c r="BF126" s="3" t="s">
        <v>35</v>
      </c>
      <c r="BG126" s="3" t="s">
        <v>36</v>
      </c>
      <c r="BH126" s="3" t="s">
        <v>37</v>
      </c>
    </row>
    <row r="127" spans="1:60" x14ac:dyDescent="0.25">
      <c r="A127" s="27">
        <v>43675</v>
      </c>
      <c r="B127">
        <v>97</v>
      </c>
      <c r="C127">
        <v>1</v>
      </c>
      <c r="F127" s="2"/>
      <c r="G127" s="10"/>
      <c r="K127" s="2"/>
      <c r="L127" s="10"/>
      <c r="T127" s="2"/>
      <c r="AD127" s="2"/>
      <c r="AJ127" s="2"/>
      <c r="AV127" s="2"/>
    </row>
    <row r="128" spans="1:60" x14ac:dyDescent="0.25">
      <c r="A128" s="27">
        <v>43676</v>
      </c>
      <c r="B128">
        <v>98</v>
      </c>
      <c r="C128">
        <v>2</v>
      </c>
      <c r="F128" s="2"/>
      <c r="G128" s="10"/>
      <c r="K128" s="2"/>
      <c r="L128" s="10"/>
      <c r="M128" s="10"/>
      <c r="T128" s="2"/>
      <c r="AD128" s="2"/>
      <c r="AJ128" s="2"/>
      <c r="AV128" s="2"/>
    </row>
    <row r="129" spans="1:60" x14ac:dyDescent="0.25">
      <c r="A129" s="27">
        <v>43677</v>
      </c>
      <c r="B129">
        <v>99</v>
      </c>
      <c r="C129">
        <v>3</v>
      </c>
      <c r="F129" s="2"/>
      <c r="K129" s="2"/>
      <c r="T129" s="2"/>
      <c r="AD129" s="2"/>
      <c r="AJ129" s="2"/>
      <c r="AV129" s="2"/>
    </row>
    <row r="130" spans="1:60" x14ac:dyDescent="0.25">
      <c r="A130" s="27">
        <v>43678</v>
      </c>
      <c r="B130">
        <v>100</v>
      </c>
      <c r="C130">
        <v>4</v>
      </c>
      <c r="F130" s="2"/>
      <c r="G130" s="10">
        <v>29000</v>
      </c>
      <c r="J130">
        <v>6</v>
      </c>
      <c r="K130" s="2"/>
      <c r="L130" s="10">
        <v>44000</v>
      </c>
      <c r="M130">
        <v>840</v>
      </c>
      <c r="N130">
        <v>7</v>
      </c>
      <c r="T130" s="2"/>
      <c r="U130">
        <v>51000</v>
      </c>
      <c r="V130">
        <v>980</v>
      </c>
      <c r="W130">
        <v>25</v>
      </c>
      <c r="AD130" s="2"/>
      <c r="AG130">
        <v>3</v>
      </c>
      <c r="AJ130" s="2"/>
      <c r="AV130" s="2"/>
    </row>
    <row r="131" spans="1:60" x14ac:dyDescent="0.25">
      <c r="A131" s="27">
        <v>43679</v>
      </c>
      <c r="B131">
        <v>101</v>
      </c>
      <c r="C131">
        <v>5</v>
      </c>
      <c r="F131" s="2"/>
      <c r="G131" s="10">
        <v>29000</v>
      </c>
      <c r="I131">
        <v>6</v>
      </c>
      <c r="J131">
        <v>6</v>
      </c>
      <c r="K131" s="2"/>
      <c r="L131" s="10">
        <v>44000</v>
      </c>
      <c r="Q131">
        <v>2</v>
      </c>
      <c r="S131">
        <v>8</v>
      </c>
      <c r="T131" s="2"/>
      <c r="U131">
        <v>51000</v>
      </c>
      <c r="Y131">
        <v>8</v>
      </c>
      <c r="AD131" s="2">
        <v>7</v>
      </c>
      <c r="AJ131" s="2"/>
      <c r="AV131" s="2"/>
    </row>
    <row r="132" spans="1:60" x14ac:dyDescent="0.25">
      <c r="A132" s="27">
        <v>43680</v>
      </c>
      <c r="B132">
        <v>102</v>
      </c>
      <c r="C132">
        <v>6</v>
      </c>
      <c r="F132" s="2"/>
      <c r="G132" s="10">
        <v>29000</v>
      </c>
      <c r="H132">
        <v>6</v>
      </c>
      <c r="K132" s="2"/>
      <c r="L132" s="10">
        <v>44000</v>
      </c>
      <c r="N132">
        <v>7</v>
      </c>
      <c r="O132" t="s">
        <v>55</v>
      </c>
      <c r="R132">
        <v>8</v>
      </c>
      <c r="T132" s="2"/>
      <c r="U132">
        <v>51000</v>
      </c>
      <c r="V132">
        <v>980</v>
      </c>
      <c r="AA132">
        <v>3</v>
      </c>
      <c r="AD132" s="2"/>
      <c r="AH132" t="s">
        <v>59</v>
      </c>
      <c r="AJ132" s="2"/>
      <c r="AK132">
        <v>70000</v>
      </c>
      <c r="AL132">
        <v>1750</v>
      </c>
      <c r="AR132">
        <v>8</v>
      </c>
      <c r="AV132" s="2"/>
    </row>
    <row r="133" spans="1:60" x14ac:dyDescent="0.25">
      <c r="A133" s="27">
        <v>43681</v>
      </c>
      <c r="B133">
        <v>103</v>
      </c>
      <c r="C133">
        <v>7</v>
      </c>
      <c r="F133" s="2"/>
      <c r="G133" s="10">
        <v>29000</v>
      </c>
      <c r="H133">
        <v>6</v>
      </c>
      <c r="K133" s="2"/>
      <c r="L133" s="10">
        <v>44000</v>
      </c>
      <c r="M133">
        <v>840</v>
      </c>
      <c r="O133" t="s">
        <v>60</v>
      </c>
      <c r="Q133">
        <v>2</v>
      </c>
      <c r="T133" s="2"/>
      <c r="AD133" s="2"/>
      <c r="AJ133" s="2"/>
      <c r="AV133" s="2"/>
    </row>
    <row r="134" spans="1:60" x14ac:dyDescent="0.25">
      <c r="A134" s="29"/>
      <c r="C134" s="5"/>
      <c r="D134" s="5"/>
      <c r="E134" s="5"/>
      <c r="F134" s="6" t="s">
        <v>6</v>
      </c>
      <c r="G134" s="5">
        <f>SUM(G127:G133)</f>
        <v>116000</v>
      </c>
      <c r="H134" s="5">
        <f t="shared" ref="H134:AR134" si="74">SUM(H127:H133)</f>
        <v>12</v>
      </c>
      <c r="I134" s="5">
        <f t="shared" si="74"/>
        <v>6</v>
      </c>
      <c r="J134" s="5">
        <f t="shared" si="74"/>
        <v>12</v>
      </c>
      <c r="K134" s="5"/>
      <c r="L134" s="5">
        <f t="shared" si="74"/>
        <v>176000</v>
      </c>
      <c r="M134" s="5">
        <f t="shared" si="74"/>
        <v>1680</v>
      </c>
      <c r="N134" s="5">
        <f t="shared" si="74"/>
        <v>14</v>
      </c>
      <c r="O134" s="5">
        <v>2</v>
      </c>
      <c r="P134" s="5"/>
      <c r="Q134" s="5">
        <f t="shared" si="74"/>
        <v>4</v>
      </c>
      <c r="R134" s="5">
        <f t="shared" si="74"/>
        <v>8</v>
      </c>
      <c r="S134" s="5">
        <f t="shared" si="74"/>
        <v>8</v>
      </c>
      <c r="T134" s="5"/>
      <c r="U134" s="5">
        <f t="shared" si="74"/>
        <v>153000</v>
      </c>
      <c r="V134" s="5">
        <f t="shared" si="74"/>
        <v>1960</v>
      </c>
      <c r="W134" s="5">
        <f t="shared" si="74"/>
        <v>25</v>
      </c>
      <c r="X134" s="5"/>
      <c r="Y134" s="5">
        <f t="shared" si="74"/>
        <v>8</v>
      </c>
      <c r="Z134" s="5"/>
      <c r="AA134" s="5">
        <f t="shared" si="74"/>
        <v>3</v>
      </c>
      <c r="AB134" s="5"/>
      <c r="AC134" s="5"/>
      <c r="AD134" s="5">
        <f t="shared" si="74"/>
        <v>7</v>
      </c>
      <c r="AE134" s="5"/>
      <c r="AF134" s="5"/>
      <c r="AG134" s="5">
        <f t="shared" si="74"/>
        <v>3</v>
      </c>
      <c r="AH134" s="5">
        <v>1</v>
      </c>
      <c r="AI134" s="5"/>
      <c r="AJ134" s="5"/>
      <c r="AK134" s="5">
        <f t="shared" si="74"/>
        <v>70000</v>
      </c>
      <c r="AL134" s="5">
        <f t="shared" si="74"/>
        <v>1750</v>
      </c>
      <c r="AM134" s="5"/>
      <c r="AN134" s="5"/>
      <c r="AO134" s="5"/>
      <c r="AP134" s="5"/>
      <c r="AQ134" s="5"/>
      <c r="AR134" s="5">
        <f t="shared" si="74"/>
        <v>8</v>
      </c>
      <c r="AS134" s="5"/>
      <c r="AT134" s="5"/>
      <c r="AU134" s="5"/>
      <c r="AV134" s="6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7"/>
    </row>
    <row r="135" spans="1:60" x14ac:dyDescent="0.25">
      <c r="A135" s="27">
        <v>43682</v>
      </c>
      <c r="B135">
        <v>104</v>
      </c>
      <c r="C135">
        <v>1</v>
      </c>
      <c r="F135" s="2"/>
      <c r="G135" s="10">
        <v>29000</v>
      </c>
      <c r="J135">
        <v>6</v>
      </c>
      <c r="K135" s="2"/>
      <c r="L135" s="10">
        <v>44000</v>
      </c>
      <c r="N135">
        <v>7</v>
      </c>
      <c r="S135">
        <v>8</v>
      </c>
      <c r="T135" s="2"/>
      <c r="U135" s="10"/>
      <c r="AD135" s="2"/>
      <c r="AJ135" s="2"/>
      <c r="AV135" s="2"/>
    </row>
    <row r="136" spans="1:60" x14ac:dyDescent="0.25">
      <c r="A136" s="27">
        <v>43683</v>
      </c>
      <c r="B136">
        <v>105</v>
      </c>
      <c r="C136">
        <v>2</v>
      </c>
      <c r="F136" s="2"/>
      <c r="G136" s="10">
        <v>29000</v>
      </c>
      <c r="H136">
        <v>6</v>
      </c>
      <c r="K136" s="2"/>
      <c r="L136" s="10">
        <v>44000</v>
      </c>
      <c r="N136">
        <v>7</v>
      </c>
      <c r="P136" t="s">
        <v>42</v>
      </c>
      <c r="T136" s="2">
        <v>8</v>
      </c>
      <c r="U136">
        <v>51000</v>
      </c>
      <c r="AA136">
        <v>3</v>
      </c>
      <c r="AD136" s="2">
        <v>7</v>
      </c>
      <c r="AJ136" s="2"/>
      <c r="AV136" s="2"/>
    </row>
    <row r="137" spans="1:60" x14ac:dyDescent="0.25">
      <c r="A137" s="27">
        <v>43684</v>
      </c>
      <c r="B137">
        <v>106</v>
      </c>
      <c r="C137">
        <v>3</v>
      </c>
      <c r="F137" s="2"/>
      <c r="G137" s="10">
        <v>29000</v>
      </c>
      <c r="H137">
        <v>6</v>
      </c>
      <c r="K137" s="2"/>
      <c r="L137" s="10">
        <v>44000</v>
      </c>
      <c r="M137">
        <v>840</v>
      </c>
      <c r="N137">
        <v>7</v>
      </c>
      <c r="T137" s="2"/>
      <c r="U137" s="10"/>
      <c r="AD137" s="2"/>
      <c r="AJ137" s="2"/>
      <c r="AV137" s="2"/>
    </row>
    <row r="138" spans="1:60" x14ac:dyDescent="0.25">
      <c r="A138" s="27">
        <v>43685</v>
      </c>
      <c r="B138">
        <v>107</v>
      </c>
      <c r="C138">
        <v>4</v>
      </c>
      <c r="F138" s="2"/>
      <c r="G138" s="10">
        <v>29000</v>
      </c>
      <c r="J138">
        <v>6</v>
      </c>
      <c r="K138" s="2"/>
      <c r="L138" s="10">
        <v>44000</v>
      </c>
      <c r="M138">
        <v>840</v>
      </c>
      <c r="Q138">
        <v>2</v>
      </c>
      <c r="T138" s="2"/>
      <c r="U138">
        <v>51000</v>
      </c>
      <c r="V138">
        <v>980</v>
      </c>
      <c r="AA138">
        <v>3</v>
      </c>
      <c r="AD138" s="2"/>
      <c r="AF138">
        <v>3</v>
      </c>
      <c r="AJ138" s="2"/>
      <c r="AK138">
        <v>70000</v>
      </c>
      <c r="AL138">
        <v>1750</v>
      </c>
      <c r="AQ138">
        <v>8</v>
      </c>
      <c r="AV138" s="2"/>
    </row>
    <row r="139" spans="1:60" x14ac:dyDescent="0.25">
      <c r="A139" s="27">
        <v>43686</v>
      </c>
      <c r="B139">
        <v>108</v>
      </c>
      <c r="C139">
        <v>5</v>
      </c>
      <c r="F139" s="2"/>
      <c r="G139" s="10">
        <v>29000</v>
      </c>
      <c r="J139">
        <v>6</v>
      </c>
      <c r="K139" s="2"/>
      <c r="L139" s="10">
        <v>44000</v>
      </c>
      <c r="N139">
        <v>7</v>
      </c>
      <c r="R139">
        <v>8</v>
      </c>
      <c r="T139" s="2"/>
      <c r="U139" s="10"/>
      <c r="AD139" s="2"/>
      <c r="AJ139" s="2"/>
      <c r="AV139" s="2"/>
    </row>
    <row r="140" spans="1:60" x14ac:dyDescent="0.25">
      <c r="A140" s="27">
        <v>43687</v>
      </c>
      <c r="B140">
        <v>109</v>
      </c>
      <c r="C140">
        <v>6</v>
      </c>
      <c r="F140" s="2"/>
      <c r="G140" s="10">
        <v>29000</v>
      </c>
      <c r="H140">
        <v>6</v>
      </c>
      <c r="K140" s="2"/>
      <c r="L140" s="10">
        <v>44000</v>
      </c>
      <c r="O140" t="s">
        <v>62</v>
      </c>
      <c r="Q140">
        <v>2</v>
      </c>
      <c r="T140" s="2">
        <v>8</v>
      </c>
      <c r="U140">
        <v>51000</v>
      </c>
      <c r="V140" s="10"/>
      <c r="W140">
        <v>25</v>
      </c>
      <c r="AC140">
        <v>7</v>
      </c>
      <c r="AD140" s="2"/>
      <c r="AG140">
        <v>3</v>
      </c>
      <c r="AJ140" s="2"/>
      <c r="AV140" s="2"/>
      <c r="AW140">
        <v>140000</v>
      </c>
      <c r="AX140">
        <v>3500</v>
      </c>
      <c r="BE140">
        <v>8</v>
      </c>
    </row>
    <row r="141" spans="1:60" x14ac:dyDescent="0.25">
      <c r="A141" s="27">
        <v>43688</v>
      </c>
      <c r="B141">
        <v>110</v>
      </c>
      <c r="C141">
        <v>7</v>
      </c>
      <c r="F141" s="2"/>
      <c r="G141" s="10">
        <v>29000</v>
      </c>
      <c r="J141">
        <v>6</v>
      </c>
      <c r="K141" s="2"/>
      <c r="L141" s="10">
        <v>44000</v>
      </c>
      <c r="N141">
        <v>7</v>
      </c>
      <c r="T141" s="2">
        <v>8</v>
      </c>
      <c r="U141">
        <v>51000</v>
      </c>
      <c r="V141" s="10"/>
      <c r="AA141">
        <v>3</v>
      </c>
      <c r="AC141">
        <v>7</v>
      </c>
      <c r="AD141" s="2"/>
      <c r="AJ141" s="2"/>
      <c r="AV141" s="2"/>
    </row>
    <row r="142" spans="1:60" x14ac:dyDescent="0.25">
      <c r="A142" s="29"/>
      <c r="C142" s="5"/>
      <c r="D142" s="5"/>
      <c r="E142" s="5"/>
      <c r="F142" s="6" t="s">
        <v>6</v>
      </c>
      <c r="G142" s="5">
        <f>SUM(G135:G141)</f>
        <v>203000</v>
      </c>
      <c r="H142" s="5">
        <f t="shared" ref="H142:BE142" si="75">SUM(H135:H141)</f>
        <v>18</v>
      </c>
      <c r="I142" s="5">
        <f t="shared" si="75"/>
        <v>0</v>
      </c>
      <c r="J142" s="5">
        <f t="shared" si="75"/>
        <v>24</v>
      </c>
      <c r="K142" s="5"/>
      <c r="L142" s="5">
        <f t="shared" si="75"/>
        <v>308000</v>
      </c>
      <c r="M142" s="5">
        <f t="shared" si="75"/>
        <v>1680</v>
      </c>
      <c r="N142" s="5">
        <f t="shared" si="75"/>
        <v>35</v>
      </c>
      <c r="O142" s="5">
        <v>1</v>
      </c>
      <c r="P142" s="5">
        <v>1</v>
      </c>
      <c r="Q142" s="5">
        <f t="shared" si="75"/>
        <v>4</v>
      </c>
      <c r="R142" s="5">
        <f t="shared" si="75"/>
        <v>8</v>
      </c>
      <c r="S142" s="5">
        <f t="shared" si="75"/>
        <v>8</v>
      </c>
      <c r="T142" s="5">
        <f t="shared" si="75"/>
        <v>24</v>
      </c>
      <c r="U142" s="5">
        <f t="shared" si="75"/>
        <v>204000</v>
      </c>
      <c r="V142" s="5">
        <f t="shared" si="75"/>
        <v>980</v>
      </c>
      <c r="W142" s="5">
        <f t="shared" si="75"/>
        <v>25</v>
      </c>
      <c r="X142" s="5"/>
      <c r="Y142" s="5"/>
      <c r="Z142" s="5"/>
      <c r="AA142" s="5">
        <f t="shared" si="75"/>
        <v>9</v>
      </c>
      <c r="AB142" s="5"/>
      <c r="AC142" s="5">
        <f t="shared" si="75"/>
        <v>14</v>
      </c>
      <c r="AD142" s="5">
        <f t="shared" si="75"/>
        <v>7</v>
      </c>
      <c r="AE142" s="5"/>
      <c r="AF142" s="5">
        <f t="shared" si="75"/>
        <v>3</v>
      </c>
      <c r="AG142" s="5"/>
      <c r="AH142" s="5"/>
      <c r="AI142" s="5"/>
      <c r="AJ142" s="5"/>
      <c r="AK142" s="5">
        <f t="shared" si="75"/>
        <v>70000</v>
      </c>
      <c r="AL142" s="5">
        <f t="shared" si="75"/>
        <v>1750</v>
      </c>
      <c r="AM142" s="5"/>
      <c r="AN142" s="5"/>
      <c r="AO142" s="5"/>
      <c r="AP142" s="5"/>
      <c r="AQ142" s="5">
        <f t="shared" si="75"/>
        <v>8</v>
      </c>
      <c r="AR142" s="5"/>
      <c r="AS142" s="5"/>
      <c r="AT142" s="5"/>
      <c r="AU142" s="5"/>
      <c r="AV142" s="5"/>
      <c r="AW142" s="5">
        <f t="shared" si="75"/>
        <v>140000</v>
      </c>
      <c r="AX142" s="5">
        <f t="shared" si="75"/>
        <v>3500</v>
      </c>
      <c r="AY142" s="5"/>
      <c r="AZ142" s="5"/>
      <c r="BA142" s="5"/>
      <c r="BB142" s="5"/>
      <c r="BC142" s="5"/>
      <c r="BD142" s="5"/>
      <c r="BE142" s="5">
        <f t="shared" si="75"/>
        <v>8</v>
      </c>
      <c r="BF142" s="5"/>
      <c r="BG142" s="5"/>
      <c r="BH142" s="7"/>
    </row>
    <row r="143" spans="1:60" x14ac:dyDescent="0.25">
      <c r="A143" s="27">
        <v>43689</v>
      </c>
      <c r="B143">
        <v>112</v>
      </c>
      <c r="C143">
        <v>2</v>
      </c>
      <c r="F143" s="2"/>
      <c r="G143" s="10">
        <v>29000</v>
      </c>
      <c r="J143">
        <v>6</v>
      </c>
      <c r="K143" s="2"/>
      <c r="L143" s="10">
        <v>44000</v>
      </c>
      <c r="Q143">
        <v>2</v>
      </c>
      <c r="T143" s="2">
        <v>8</v>
      </c>
      <c r="U143">
        <v>51000</v>
      </c>
      <c r="V143" s="10"/>
      <c r="X143">
        <v>6</v>
      </c>
      <c r="AA143" s="10"/>
      <c r="AD143" s="2">
        <v>7</v>
      </c>
      <c r="AJ143" s="2"/>
      <c r="AV143" s="2"/>
    </row>
    <row r="144" spans="1:60" x14ac:dyDescent="0.25">
      <c r="A144" s="27">
        <v>43690</v>
      </c>
      <c r="B144">
        <v>113</v>
      </c>
      <c r="C144">
        <v>3</v>
      </c>
      <c r="F144" s="2"/>
      <c r="G144" s="10">
        <v>29000</v>
      </c>
      <c r="H144">
        <v>6</v>
      </c>
      <c r="K144" s="2"/>
      <c r="L144" s="10">
        <v>44000</v>
      </c>
      <c r="N144">
        <v>7</v>
      </c>
      <c r="T144" s="2">
        <v>8</v>
      </c>
      <c r="U144" s="10"/>
      <c r="AA144" s="10"/>
      <c r="AD144" s="2"/>
      <c r="AJ144" s="2"/>
      <c r="AV144" s="2"/>
    </row>
    <row r="145" spans="1:61" x14ac:dyDescent="0.25">
      <c r="A145" s="27">
        <v>43691</v>
      </c>
      <c r="B145">
        <v>114</v>
      </c>
      <c r="C145">
        <v>4</v>
      </c>
      <c r="F145" s="2"/>
      <c r="G145" s="10">
        <v>29000</v>
      </c>
      <c r="J145">
        <v>6</v>
      </c>
      <c r="K145" s="2"/>
      <c r="L145" s="10">
        <v>44000</v>
      </c>
      <c r="Q145">
        <v>2</v>
      </c>
      <c r="T145" s="2">
        <v>8</v>
      </c>
      <c r="U145" s="10"/>
      <c r="AD145" s="2"/>
      <c r="AJ145" s="2"/>
      <c r="AV145" s="2"/>
    </row>
    <row r="146" spans="1:61" x14ac:dyDescent="0.25">
      <c r="A146" s="12" t="s">
        <v>58</v>
      </c>
      <c r="B146" s="35"/>
      <c r="C146" s="35" t="s">
        <v>69</v>
      </c>
      <c r="D146" s="35"/>
      <c r="E146" s="35"/>
      <c r="F146" s="36"/>
      <c r="G146" s="37">
        <f>SUM(G108,G116,G134,G142)</f>
        <v>580000</v>
      </c>
      <c r="H146" s="37">
        <f t="shared" ref="H146:BE146" si="76">SUM(H108,H116,H134,H142)</f>
        <v>72</v>
      </c>
      <c r="I146" s="37">
        <f t="shared" si="76"/>
        <v>24</v>
      </c>
      <c r="J146" s="37">
        <f t="shared" si="76"/>
        <v>48</v>
      </c>
      <c r="K146" s="37">
        <f t="shared" si="76"/>
        <v>1</v>
      </c>
      <c r="L146" s="37">
        <f t="shared" si="76"/>
        <v>836000</v>
      </c>
      <c r="M146" s="37">
        <f t="shared" si="76"/>
        <v>4200</v>
      </c>
      <c r="N146" s="37">
        <f t="shared" si="76"/>
        <v>63</v>
      </c>
      <c r="O146" s="37">
        <f t="shared" si="76"/>
        <v>3</v>
      </c>
      <c r="P146" s="37">
        <f t="shared" si="76"/>
        <v>4</v>
      </c>
      <c r="Q146" s="37">
        <f t="shared" si="76"/>
        <v>20</v>
      </c>
      <c r="R146" s="37">
        <f t="shared" si="76"/>
        <v>40</v>
      </c>
      <c r="S146" s="37">
        <f t="shared" si="76"/>
        <v>32</v>
      </c>
      <c r="T146" s="37">
        <f t="shared" si="76"/>
        <v>40</v>
      </c>
      <c r="U146" s="37">
        <f t="shared" si="76"/>
        <v>510000</v>
      </c>
      <c r="V146" s="37">
        <f t="shared" si="76"/>
        <v>4900</v>
      </c>
      <c r="W146" s="37">
        <f t="shared" si="76"/>
        <v>50</v>
      </c>
      <c r="X146" s="37">
        <f t="shared" si="76"/>
        <v>0</v>
      </c>
      <c r="Y146" s="37">
        <f t="shared" si="76"/>
        <v>8</v>
      </c>
      <c r="Z146" s="37">
        <f t="shared" si="76"/>
        <v>0</v>
      </c>
      <c r="AA146" s="37">
        <f t="shared" si="76"/>
        <v>21</v>
      </c>
      <c r="AB146" s="37">
        <f t="shared" si="76"/>
        <v>7</v>
      </c>
      <c r="AC146" s="37">
        <f t="shared" si="76"/>
        <v>14</v>
      </c>
      <c r="AD146" s="37">
        <f t="shared" si="76"/>
        <v>14</v>
      </c>
      <c r="AE146" s="37">
        <f>SUM(AE108,AE116,AE134,AE142)</f>
        <v>0</v>
      </c>
      <c r="AF146" s="37">
        <f>SUM(AF108,AF116,AF134,AF142)</f>
        <v>6</v>
      </c>
      <c r="AG146" s="37">
        <f t="shared" si="76"/>
        <v>3</v>
      </c>
      <c r="AH146" s="37">
        <f t="shared" si="76"/>
        <v>1</v>
      </c>
      <c r="AI146" s="37">
        <f t="shared" si="76"/>
        <v>0</v>
      </c>
      <c r="AJ146" s="37">
        <f t="shared" si="76"/>
        <v>0</v>
      </c>
      <c r="AK146" s="37">
        <f>SUM(AK108,AK116,AK134,AK142)</f>
        <v>210000</v>
      </c>
      <c r="AL146" s="37">
        <f t="shared" si="76"/>
        <v>5250</v>
      </c>
      <c r="AM146" s="37"/>
      <c r="AN146" s="37"/>
      <c r="AO146" s="37"/>
      <c r="AP146" s="37">
        <f t="shared" si="76"/>
        <v>5</v>
      </c>
      <c r="AQ146" s="37">
        <f t="shared" si="76"/>
        <v>8</v>
      </c>
      <c r="AR146" s="37">
        <f t="shared" si="76"/>
        <v>8</v>
      </c>
      <c r="AS146" s="37"/>
      <c r="AT146" s="37"/>
      <c r="AU146" s="37">
        <f t="shared" si="76"/>
        <v>1</v>
      </c>
      <c r="AV146" s="37"/>
      <c r="AW146" s="37">
        <f t="shared" si="76"/>
        <v>140000</v>
      </c>
      <c r="AX146" s="37">
        <f t="shared" si="76"/>
        <v>3500</v>
      </c>
      <c r="AY146" s="37"/>
      <c r="AZ146" s="37"/>
      <c r="BA146" s="37"/>
      <c r="BB146" s="37"/>
      <c r="BC146" s="37"/>
      <c r="BD146" s="37"/>
      <c r="BE146" s="37">
        <f t="shared" si="76"/>
        <v>8</v>
      </c>
      <c r="BF146" s="37"/>
      <c r="BG146" s="37"/>
      <c r="BH146" s="37"/>
    </row>
    <row r="147" spans="1:61" x14ac:dyDescent="0.25">
      <c r="A147" s="12" t="s">
        <v>84</v>
      </c>
      <c r="B147" s="36"/>
      <c r="C147" s="35" t="s">
        <v>68</v>
      </c>
      <c r="D147" s="35"/>
      <c r="E147" s="36"/>
      <c r="F147" s="36"/>
      <c r="G147" s="36">
        <f>SUM(COUNTA(G98,G102,G105),COUNTA(G109:G114),COUNTA(G130:G133),COUNTA(G135:G141))</f>
        <v>20</v>
      </c>
      <c r="H147" s="36">
        <f t="shared" ref="H147:K147" si="77">SUM(COUNTA(H98,H102,H105),COUNTA(H109:H114),COUNTA(H130:H133),COUNTA(H135:H141))</f>
        <v>12</v>
      </c>
      <c r="I147" s="36">
        <f t="shared" si="77"/>
        <v>4</v>
      </c>
      <c r="J147" s="36">
        <f t="shared" si="77"/>
        <v>8</v>
      </c>
      <c r="K147" s="36">
        <f t="shared" si="77"/>
        <v>1</v>
      </c>
      <c r="L147" s="36">
        <f>SUM(COUNTA(L98,L102),COUNTA(L109:L114),COUNTA(L130:L133),COUNTA(L135:L141))</f>
        <v>19</v>
      </c>
      <c r="M147" s="36">
        <f t="shared" ref="M147:T147" si="78">SUM(COUNTA(M98,M102),COUNTA(M109:M114),COUNTA(M130:M133),COUNTA(M135:M141))</f>
        <v>5</v>
      </c>
      <c r="N147" s="36">
        <f t="shared" si="78"/>
        <v>9</v>
      </c>
      <c r="O147" s="36">
        <f t="shared" si="78"/>
        <v>3</v>
      </c>
      <c r="P147" s="36">
        <f t="shared" si="78"/>
        <v>4</v>
      </c>
      <c r="Q147" s="36">
        <f t="shared" si="78"/>
        <v>10</v>
      </c>
      <c r="R147" s="36">
        <f t="shared" si="78"/>
        <v>5</v>
      </c>
      <c r="S147" s="36">
        <f t="shared" si="78"/>
        <v>4</v>
      </c>
      <c r="T147" s="36">
        <f t="shared" si="78"/>
        <v>5</v>
      </c>
      <c r="U147" s="36">
        <f>SUM(COUNTA(U102,U112,U114),COUNTA(U130:U132),COUNTA(U136,U138,U140:U141))</f>
        <v>10</v>
      </c>
      <c r="V147" s="36">
        <f t="shared" ref="V147:AD147" si="79">SUM(COUNTA(V102,V112,V114),COUNTA(V130:V132),COUNTA(V136,V138,V140:V141))</f>
        <v>5</v>
      </c>
      <c r="W147" s="36">
        <f t="shared" si="79"/>
        <v>2</v>
      </c>
      <c r="X147" s="36">
        <f t="shared" si="79"/>
        <v>0</v>
      </c>
      <c r="Y147" s="36">
        <f t="shared" si="79"/>
        <v>1</v>
      </c>
      <c r="Z147" s="36">
        <f t="shared" si="79"/>
        <v>0</v>
      </c>
      <c r="AA147" s="36">
        <f t="shared" si="79"/>
        <v>7</v>
      </c>
      <c r="AB147" s="36">
        <f t="shared" si="79"/>
        <v>1</v>
      </c>
      <c r="AC147" s="36">
        <f t="shared" si="79"/>
        <v>2</v>
      </c>
      <c r="AD147" s="36">
        <f t="shared" si="79"/>
        <v>2</v>
      </c>
      <c r="AE147" s="36">
        <v>0</v>
      </c>
      <c r="AF147" s="36">
        <v>2</v>
      </c>
      <c r="AG147" s="36">
        <v>2</v>
      </c>
      <c r="AH147" s="36">
        <v>1</v>
      </c>
      <c r="AI147" s="36">
        <v>0</v>
      </c>
      <c r="AJ147" s="36">
        <v>0</v>
      </c>
      <c r="AK147" s="36">
        <f>SUM(COUNTA(AK112,AK132,AK138))</f>
        <v>3</v>
      </c>
      <c r="AL147" s="36">
        <f t="shared" ref="AL147:AU147" si="80">SUM(COUNTA(AL112,AL132,AL138))</f>
        <v>3</v>
      </c>
      <c r="AM147" s="36">
        <v>0</v>
      </c>
      <c r="AN147" s="36">
        <v>0</v>
      </c>
      <c r="AO147" s="36">
        <v>0</v>
      </c>
      <c r="AP147" s="36">
        <f t="shared" si="80"/>
        <v>1</v>
      </c>
      <c r="AQ147" s="36">
        <f t="shared" si="80"/>
        <v>1</v>
      </c>
      <c r="AR147" s="36">
        <f t="shared" si="80"/>
        <v>1</v>
      </c>
      <c r="AS147" s="36">
        <v>0</v>
      </c>
      <c r="AT147" s="36">
        <v>0</v>
      </c>
      <c r="AU147" s="36">
        <f t="shared" si="80"/>
        <v>1</v>
      </c>
      <c r="AV147" s="36">
        <v>0</v>
      </c>
      <c r="AW147" s="36">
        <f>SUM(COUNTA(AW133,AW142))</f>
        <v>1</v>
      </c>
      <c r="AX147" s="36">
        <f t="shared" ref="AX147:BE147" si="81">SUM(COUNTA(AX133,AX142))</f>
        <v>1</v>
      </c>
      <c r="AY147" s="36">
        <v>0</v>
      </c>
      <c r="AZ147" s="36">
        <v>0</v>
      </c>
      <c r="BA147" s="36">
        <v>0</v>
      </c>
      <c r="BB147" s="36">
        <v>0</v>
      </c>
      <c r="BC147" s="36">
        <v>0</v>
      </c>
      <c r="BD147" s="36">
        <v>0</v>
      </c>
      <c r="BE147" s="36">
        <f t="shared" si="81"/>
        <v>1</v>
      </c>
      <c r="BF147" s="36">
        <v>0</v>
      </c>
      <c r="BG147" s="36">
        <v>0</v>
      </c>
      <c r="BH147" s="36">
        <v>0</v>
      </c>
      <c r="BI147" s="11" t="s">
        <v>65</v>
      </c>
    </row>
    <row r="148" spans="1:61" x14ac:dyDescent="0.25">
      <c r="A148" s="13" t="s">
        <v>67</v>
      </c>
      <c r="B148" s="36"/>
      <c r="C148" s="35" t="s">
        <v>70</v>
      </c>
      <c r="D148" s="35"/>
      <c r="E148" s="36"/>
      <c r="F148" s="36"/>
      <c r="G148" s="38">
        <f>G147/G147</f>
        <v>1</v>
      </c>
      <c r="H148" s="38">
        <f>H147/G147</f>
        <v>0.6</v>
      </c>
      <c r="I148" s="38">
        <f>I147/G147</f>
        <v>0.2</v>
      </c>
      <c r="J148" s="38">
        <f>J147/G147</f>
        <v>0.4</v>
      </c>
      <c r="K148" s="38">
        <f>K147/G147</f>
        <v>0.05</v>
      </c>
      <c r="L148" s="38">
        <f>L147/L147</f>
        <v>1</v>
      </c>
      <c r="M148" s="38">
        <f>M147/L147</f>
        <v>0.26315789473684209</v>
      </c>
      <c r="N148" s="38">
        <f>N147/L147</f>
        <v>0.47368421052631576</v>
      </c>
      <c r="O148" s="38">
        <f>O147/L147</f>
        <v>0.15789473684210525</v>
      </c>
      <c r="P148" s="38">
        <f>P147/L147</f>
        <v>0.21052631578947367</v>
      </c>
      <c r="Q148" s="38">
        <f>Q147/34</f>
        <v>0.29411764705882354</v>
      </c>
      <c r="R148" s="38">
        <f>R147/27</f>
        <v>0.18518518518518517</v>
      </c>
      <c r="S148" s="38">
        <f>S147/27</f>
        <v>0.14814814814814814</v>
      </c>
      <c r="T148" s="38">
        <f>T147/27</f>
        <v>0.18518518518518517</v>
      </c>
      <c r="U148" s="38">
        <f t="shared" ref="U148:AD148" si="82">U147/10</f>
        <v>1</v>
      </c>
      <c r="V148" s="38">
        <f t="shared" si="82"/>
        <v>0.5</v>
      </c>
      <c r="W148" s="38">
        <f t="shared" si="82"/>
        <v>0.2</v>
      </c>
      <c r="X148" s="38">
        <f t="shared" si="82"/>
        <v>0</v>
      </c>
      <c r="Y148" s="38">
        <f t="shared" si="82"/>
        <v>0.1</v>
      </c>
      <c r="Z148" s="38">
        <f t="shared" si="82"/>
        <v>0</v>
      </c>
      <c r="AA148" s="38">
        <f t="shared" si="82"/>
        <v>0.7</v>
      </c>
      <c r="AB148" s="38">
        <f t="shared" si="82"/>
        <v>0.1</v>
      </c>
      <c r="AC148" s="38">
        <f t="shared" si="82"/>
        <v>0.2</v>
      </c>
      <c r="AD148" s="38">
        <f t="shared" si="82"/>
        <v>0.2</v>
      </c>
      <c r="AE148" s="38">
        <f>AE147/6</f>
        <v>0</v>
      </c>
      <c r="AF148" s="38">
        <f>AF147/5</f>
        <v>0.4</v>
      </c>
      <c r="AG148" s="38">
        <f>AG147/5</f>
        <v>0.4</v>
      </c>
      <c r="AH148" s="38">
        <f>AH147/5</f>
        <v>0.2</v>
      </c>
      <c r="AI148" s="38">
        <f>AI147/5</f>
        <v>0</v>
      </c>
      <c r="AJ148" s="38">
        <f>AJ147/5</f>
        <v>0</v>
      </c>
      <c r="AK148" s="38"/>
      <c r="AL148" s="38"/>
      <c r="AM148" s="38"/>
      <c r="AN148" s="38"/>
      <c r="AO148" s="38"/>
      <c r="AP148" s="38"/>
      <c r="AQ148" s="38"/>
      <c r="AR148" s="38"/>
      <c r="AS148" s="38"/>
      <c r="AT148" s="38"/>
      <c r="AU148" s="38"/>
      <c r="AV148" s="38"/>
      <c r="AW148" s="38"/>
      <c r="AX148" s="38"/>
      <c r="AY148" s="38"/>
      <c r="AZ148" s="38"/>
      <c r="BA148" s="38"/>
      <c r="BB148" s="38"/>
      <c r="BC148" s="38"/>
      <c r="BD148" s="38"/>
      <c r="BE148" s="38"/>
      <c r="BF148" s="38"/>
      <c r="BG148" s="38"/>
      <c r="BH148" s="38"/>
      <c r="BI148" s="11" t="s">
        <v>66</v>
      </c>
    </row>
    <row r="149" spans="1:61" ht="15.75" thickBot="1" x14ac:dyDescent="0.3">
      <c r="A149" s="1"/>
      <c r="F149" s="16"/>
      <c r="G149" s="24"/>
      <c r="K149" s="16"/>
      <c r="L149" s="24"/>
      <c r="T149" s="16"/>
      <c r="U149" s="24"/>
      <c r="AD149" s="16"/>
      <c r="AE149" s="25"/>
      <c r="AJ149" s="16"/>
      <c r="AK149" s="25"/>
      <c r="AV149" s="16"/>
      <c r="AW149" s="25"/>
    </row>
    <row r="150" spans="1:61" ht="15.75" thickBot="1" x14ac:dyDescent="0.3">
      <c r="B150" s="39" t="s">
        <v>83</v>
      </c>
      <c r="C150" s="40"/>
      <c r="D150" s="40"/>
      <c r="E150" s="40"/>
      <c r="F150" s="40"/>
      <c r="G150" s="41">
        <f>SUM(G55,G99,G146)</f>
        <v>2523000</v>
      </c>
      <c r="H150" s="41">
        <f t="shared" ref="H150:BH150" si="83">SUM(H55,H99,H146)</f>
        <v>228</v>
      </c>
      <c r="I150" s="41">
        <f t="shared" si="83"/>
        <v>120</v>
      </c>
      <c r="J150" s="41">
        <f t="shared" si="83"/>
        <v>270</v>
      </c>
      <c r="K150" s="41">
        <f t="shared" si="83"/>
        <v>6</v>
      </c>
      <c r="L150" s="41">
        <f t="shared" si="83"/>
        <v>3520000</v>
      </c>
      <c r="M150" s="41">
        <f t="shared" si="83"/>
        <v>15120</v>
      </c>
      <c r="N150" s="41">
        <f t="shared" si="83"/>
        <v>245</v>
      </c>
      <c r="O150" s="41">
        <f t="shared" si="83"/>
        <v>5</v>
      </c>
      <c r="P150" s="41">
        <f t="shared" si="83"/>
        <v>14</v>
      </c>
      <c r="Q150" s="41">
        <f t="shared" si="83"/>
        <v>88</v>
      </c>
      <c r="R150" s="41">
        <f t="shared" si="83"/>
        <v>200</v>
      </c>
      <c r="S150" s="41">
        <f t="shared" si="83"/>
        <v>152</v>
      </c>
      <c r="T150" s="41">
        <f t="shared" si="83"/>
        <v>128</v>
      </c>
      <c r="U150" s="41">
        <f t="shared" si="83"/>
        <v>2448000</v>
      </c>
      <c r="V150" s="41">
        <f t="shared" si="83"/>
        <v>17640</v>
      </c>
      <c r="W150" s="41">
        <f t="shared" si="83"/>
        <v>150</v>
      </c>
      <c r="X150" s="41">
        <f t="shared" si="83"/>
        <v>30</v>
      </c>
      <c r="Y150" s="41">
        <f t="shared" si="83"/>
        <v>24</v>
      </c>
      <c r="Z150" s="41">
        <f t="shared" si="83"/>
        <v>8</v>
      </c>
      <c r="AA150" s="41">
        <f t="shared" si="83"/>
        <v>99</v>
      </c>
      <c r="AB150" s="41">
        <f t="shared" si="83"/>
        <v>56</v>
      </c>
      <c r="AC150" s="41">
        <f t="shared" si="83"/>
        <v>77</v>
      </c>
      <c r="AD150" s="41">
        <f t="shared" si="83"/>
        <v>77</v>
      </c>
      <c r="AE150" s="41">
        <f t="shared" si="83"/>
        <v>6</v>
      </c>
      <c r="AF150" s="41">
        <f t="shared" si="83"/>
        <v>27</v>
      </c>
      <c r="AG150" s="41">
        <f t="shared" si="83"/>
        <v>18</v>
      </c>
      <c r="AH150" s="41">
        <f t="shared" si="83"/>
        <v>3</v>
      </c>
      <c r="AI150" s="41">
        <f t="shared" si="83"/>
        <v>3</v>
      </c>
      <c r="AJ150" s="41">
        <f t="shared" si="83"/>
        <v>1</v>
      </c>
      <c r="AK150" s="41">
        <f t="shared" si="83"/>
        <v>840000</v>
      </c>
      <c r="AL150" s="41">
        <f t="shared" si="83"/>
        <v>21000</v>
      </c>
      <c r="AM150" s="41">
        <f t="shared" si="83"/>
        <v>100</v>
      </c>
      <c r="AN150" s="41">
        <f t="shared" si="83"/>
        <v>0</v>
      </c>
      <c r="AO150" s="41">
        <f t="shared" si="83"/>
        <v>0</v>
      </c>
      <c r="AP150" s="41">
        <f t="shared" si="83"/>
        <v>5</v>
      </c>
      <c r="AQ150" s="41">
        <f t="shared" si="83"/>
        <v>24</v>
      </c>
      <c r="AR150" s="41">
        <f t="shared" si="83"/>
        <v>16</v>
      </c>
      <c r="AS150" s="41">
        <f t="shared" si="83"/>
        <v>40</v>
      </c>
      <c r="AT150" s="41">
        <f t="shared" si="83"/>
        <v>1</v>
      </c>
      <c r="AU150" s="41">
        <f t="shared" si="83"/>
        <v>4</v>
      </c>
      <c r="AV150" s="41">
        <f t="shared" si="83"/>
        <v>0</v>
      </c>
      <c r="AW150" s="41">
        <f t="shared" si="83"/>
        <v>980000</v>
      </c>
      <c r="AX150" s="41">
        <f t="shared" si="83"/>
        <v>24500</v>
      </c>
      <c r="AY150" s="41">
        <f t="shared" si="83"/>
        <v>240</v>
      </c>
      <c r="AZ150" s="41">
        <f t="shared" si="83"/>
        <v>0</v>
      </c>
      <c r="BA150" s="41">
        <f t="shared" si="83"/>
        <v>0</v>
      </c>
      <c r="BB150" s="41">
        <f t="shared" si="83"/>
        <v>0</v>
      </c>
      <c r="BC150" s="41">
        <f t="shared" si="83"/>
        <v>16</v>
      </c>
      <c r="BD150" s="41">
        <f t="shared" si="83"/>
        <v>8</v>
      </c>
      <c r="BE150" s="41">
        <f t="shared" si="83"/>
        <v>24</v>
      </c>
      <c r="BF150" s="41">
        <f t="shared" si="83"/>
        <v>0</v>
      </c>
      <c r="BG150" s="41">
        <f t="shared" si="83"/>
        <v>0</v>
      </c>
      <c r="BH150" s="41">
        <f t="shared" si="83"/>
        <v>0</v>
      </c>
    </row>
    <row r="151" spans="1:61" ht="15.75" thickBot="1" x14ac:dyDescent="0.3">
      <c r="A151" s="17"/>
      <c r="B151" s="42" t="s">
        <v>71</v>
      </c>
      <c r="C151" s="43"/>
      <c r="D151" s="43"/>
      <c r="E151" s="43"/>
      <c r="F151" s="44"/>
      <c r="G151" s="45">
        <f t="shared" ref="G151:AJ151" si="84">(G57+G101+G148)/3</f>
        <v>1</v>
      </c>
      <c r="H151" s="45">
        <f t="shared" si="84"/>
        <v>0.45525525525525518</v>
      </c>
      <c r="I151" s="45">
        <f t="shared" si="84"/>
        <v>0.22132132132132135</v>
      </c>
      <c r="J151" s="45">
        <f t="shared" si="84"/>
        <v>0.50240240240240241</v>
      </c>
      <c r="K151" s="46">
        <f t="shared" si="84"/>
        <v>7.012012012012013E-2</v>
      </c>
      <c r="L151" s="45">
        <f t="shared" si="84"/>
        <v>1</v>
      </c>
      <c r="M151" s="45">
        <f t="shared" si="84"/>
        <v>0.23042082330008026</v>
      </c>
      <c r="N151" s="45">
        <f t="shared" si="84"/>
        <v>0.44583954439475587</v>
      </c>
      <c r="O151" s="45">
        <f t="shared" si="84"/>
        <v>7.223942208462332E-2</v>
      </c>
      <c r="P151" s="45">
        <f t="shared" si="84"/>
        <v>0.18092344150135686</v>
      </c>
      <c r="Q151" s="45">
        <f t="shared" si="84"/>
        <v>0.43137254901960786</v>
      </c>
      <c r="R151" s="45">
        <f t="shared" si="84"/>
        <v>0.28068264342774146</v>
      </c>
      <c r="S151" s="45">
        <f t="shared" si="84"/>
        <v>0.21423384168482207</v>
      </c>
      <c r="T151" s="46">
        <f t="shared" si="84"/>
        <v>0.18954248366013071</v>
      </c>
      <c r="U151" s="45">
        <f t="shared" si="84"/>
        <v>1</v>
      </c>
      <c r="V151" s="45">
        <f t="shared" si="84"/>
        <v>0.393719806763285</v>
      </c>
      <c r="W151" s="45">
        <f t="shared" si="84"/>
        <v>0.13236714975845412</v>
      </c>
      <c r="X151" s="45">
        <f t="shared" si="84"/>
        <v>9.5652173913043481E-2</v>
      </c>
      <c r="Y151" s="45">
        <f t="shared" si="84"/>
        <v>6.2318840579710148E-2</v>
      </c>
      <c r="Z151" s="45">
        <f t="shared" si="84"/>
        <v>2.2222222222222223E-2</v>
      </c>
      <c r="AA151" s="45">
        <f t="shared" si="84"/>
        <v>0.68743961352657001</v>
      </c>
      <c r="AB151" s="45">
        <f t="shared" si="84"/>
        <v>0.15797101449275364</v>
      </c>
      <c r="AC151" s="45">
        <f t="shared" si="84"/>
        <v>0.22801932367149758</v>
      </c>
      <c r="AD151" s="46">
        <f t="shared" si="84"/>
        <v>0.22028985507246376</v>
      </c>
      <c r="AE151" s="45">
        <f t="shared" si="84"/>
        <v>7.9365079365079361E-2</v>
      </c>
      <c r="AF151" s="45">
        <f t="shared" si="84"/>
        <v>0.3</v>
      </c>
      <c r="AG151" s="45">
        <f t="shared" si="84"/>
        <v>0.34761904761904755</v>
      </c>
      <c r="AH151" s="45">
        <f t="shared" si="84"/>
        <v>0.14603174603174604</v>
      </c>
      <c r="AI151" s="45">
        <f t="shared" si="84"/>
        <v>0.10317460317460318</v>
      </c>
      <c r="AJ151" s="46">
        <f t="shared" si="84"/>
        <v>2.3809523809523808E-2</v>
      </c>
      <c r="AK151" s="45">
        <f>SUM(AK56,AK100,AK147)/SUM(AK56,AK100,AK147)</f>
        <v>1</v>
      </c>
      <c r="AL151" s="45">
        <f>SUM(AL56,AL100,AL147)/SUM(AK56,AK100,AK147)</f>
        <v>1</v>
      </c>
      <c r="AM151" s="45">
        <f>SUM(AM56,AM100,AM147)/SUM(AK56,AK100,AK147)</f>
        <v>7.6923076923076927E-2</v>
      </c>
      <c r="AN151" s="45">
        <f>SUM(AN56,AN100,AN147)/SUM(AK56,AK100,AK147)</f>
        <v>0</v>
      </c>
      <c r="AO151" s="45">
        <f>SUM(AO56,AO100,AO147)/SUM(AK56,AK100,AK147)</f>
        <v>0</v>
      </c>
      <c r="AP151" s="45">
        <f>SUM(AP56,AP100,AP147)/SUM(AK56,AK100,AK147)</f>
        <v>7.6923076923076927E-2</v>
      </c>
      <c r="AQ151" s="45">
        <f>SUM(AQ56,AQ100,AQ147)/SUM(AK56,AK100,AK147)</f>
        <v>0.23076923076923078</v>
      </c>
      <c r="AR151" s="45">
        <f>SUM(AR56,AR100,AR147)/SUM(AK56,AK100,AK147)</f>
        <v>0.15384615384615385</v>
      </c>
      <c r="AS151" s="45">
        <f>SUM(AS56,AS100,AS147)/SUM(AK56,AK100,AK147)</f>
        <v>0.46153846153846156</v>
      </c>
      <c r="AT151" s="45">
        <f>SUM(AT56,AT100,AT147)/SUM(AK56,AK100,AK147)</f>
        <v>7.6923076923076927E-2</v>
      </c>
      <c r="AU151" s="45">
        <f>SUM(AU56,AU100,AU147)/SUM(AK56,AK100,AK147)</f>
        <v>0.30769230769230771</v>
      </c>
      <c r="AV151" s="45">
        <f>SUM(AV56,AV100,AV147)/SUM(AK56,AK100,AK147)</f>
        <v>0</v>
      </c>
      <c r="AW151" s="47">
        <f>SUM(AW56,AW100,AW147)/SUM(AW56,AW100,AW147)</f>
        <v>1</v>
      </c>
      <c r="AX151" s="45">
        <f>SUM(AX56,AX100,AX147)/SUM(AW56,AW100,AW147)</f>
        <v>1</v>
      </c>
      <c r="AY151" s="45">
        <f>SUM(AY56,AY100,AY147)/SUM(AW56,AW100,AW147)</f>
        <v>0.14285714285714285</v>
      </c>
      <c r="AZ151" s="45">
        <f>SUM(AZ56,AZ100,AZ147)/SUM(AW56,AW100,AW147)</f>
        <v>0</v>
      </c>
      <c r="BA151" s="45">
        <f>SUM(BA56,BA100,BA147)/SUM(AW56,AW100,AW147)</f>
        <v>0</v>
      </c>
      <c r="BB151" s="45">
        <f>SUM(BB56,BB100,BB147)/SUM(AW56,AW100,AW147)</f>
        <v>0</v>
      </c>
      <c r="BC151" s="45">
        <f>SUM(BC56,BC100,BC147)/SUM(AW56,AW100,AW147)</f>
        <v>0.2857142857142857</v>
      </c>
      <c r="BD151" s="45">
        <f>SUM(BD56,BD100,BD147)/SUM(AW56,AW100,AW147)</f>
        <v>0.14285714285714285</v>
      </c>
      <c r="BE151" s="45">
        <f>SUM(BE56,BE100,BE147)/SUM(AW56,AW100,AW147)</f>
        <v>0.42857142857142855</v>
      </c>
      <c r="BF151" s="45">
        <f>SUM(BF56,BF100,BF147)/SUM(AW56,AW100,AW147)</f>
        <v>0</v>
      </c>
      <c r="BG151" s="45">
        <f>SUM(BG56,BG100,BG147)/SUM(AW56,AW100,AW147)</f>
        <v>0</v>
      </c>
      <c r="BH151" s="45">
        <f>SUM(BH56,BH100,BH147)/SUM(AW56,AW100,AW147)</f>
        <v>0</v>
      </c>
    </row>
    <row r="152" spans="1:61" ht="15.75" thickBot="1" x14ac:dyDescent="0.3">
      <c r="A152" s="16"/>
      <c r="B152" s="16"/>
      <c r="C152" s="16"/>
      <c r="D152" s="16"/>
      <c r="E152" s="16"/>
      <c r="F152" s="18"/>
      <c r="G152" s="8" t="s">
        <v>4</v>
      </c>
      <c r="H152" s="3" t="s">
        <v>14</v>
      </c>
      <c r="I152" s="3" t="s">
        <v>15</v>
      </c>
      <c r="J152" s="3" t="s">
        <v>16</v>
      </c>
      <c r="K152" s="3" t="s">
        <v>41</v>
      </c>
      <c r="L152" s="3" t="s">
        <v>4</v>
      </c>
      <c r="M152" s="3" t="s">
        <v>26</v>
      </c>
      <c r="N152" s="3" t="s">
        <v>85</v>
      </c>
      <c r="O152" s="3" t="s">
        <v>41</v>
      </c>
      <c r="P152" s="3" t="s">
        <v>61</v>
      </c>
      <c r="Q152" s="3" t="s">
        <v>12</v>
      </c>
      <c r="R152" s="3" t="s">
        <v>14</v>
      </c>
      <c r="S152" s="3" t="s">
        <v>15</v>
      </c>
      <c r="T152" s="3" t="s">
        <v>16</v>
      </c>
      <c r="U152" s="3" t="s">
        <v>4</v>
      </c>
      <c r="V152" s="3" t="s">
        <v>26</v>
      </c>
      <c r="W152" s="3" t="s">
        <v>8</v>
      </c>
      <c r="X152" s="3" t="s">
        <v>86</v>
      </c>
      <c r="Y152" s="3" t="s">
        <v>9</v>
      </c>
      <c r="Z152" s="3" t="s">
        <v>85</v>
      </c>
      <c r="AA152" s="3" t="s">
        <v>12</v>
      </c>
      <c r="AB152" s="3" t="s">
        <v>11</v>
      </c>
      <c r="AC152" s="3" t="s">
        <v>10</v>
      </c>
      <c r="AD152" s="3" t="s">
        <v>13</v>
      </c>
      <c r="AE152" s="4" t="s">
        <v>19</v>
      </c>
      <c r="AF152" s="4" t="s">
        <v>20</v>
      </c>
      <c r="AG152" s="4" t="s">
        <v>21</v>
      </c>
      <c r="AH152" s="4" t="s">
        <v>22</v>
      </c>
      <c r="AI152" s="3" t="s">
        <v>23</v>
      </c>
      <c r="AJ152" s="3" t="s">
        <v>24</v>
      </c>
      <c r="AK152" s="3" t="s">
        <v>4</v>
      </c>
      <c r="AL152" s="3" t="s">
        <v>26</v>
      </c>
      <c r="AM152" s="3" t="s">
        <v>8</v>
      </c>
      <c r="AN152" s="3" t="s">
        <v>27</v>
      </c>
      <c r="AO152" s="3" t="s">
        <v>29</v>
      </c>
      <c r="AP152" s="3" t="s">
        <v>28</v>
      </c>
      <c r="AQ152" s="3" t="s">
        <v>11</v>
      </c>
      <c r="AR152" s="3" t="s">
        <v>10</v>
      </c>
      <c r="AS152" s="3" t="s">
        <v>13</v>
      </c>
      <c r="AT152" s="4" t="s">
        <v>30</v>
      </c>
      <c r="AU152" s="4" t="s">
        <v>31</v>
      </c>
      <c r="AV152" s="4" t="s">
        <v>32</v>
      </c>
      <c r="AW152" s="3" t="s">
        <v>4</v>
      </c>
      <c r="AX152" s="3" t="s">
        <v>26</v>
      </c>
      <c r="AY152" s="3" t="s">
        <v>8</v>
      </c>
      <c r="AZ152" s="3" t="s">
        <v>27</v>
      </c>
      <c r="BA152" s="3" t="s">
        <v>29</v>
      </c>
      <c r="BB152" s="4" t="s">
        <v>34</v>
      </c>
      <c r="BC152" s="4" t="s">
        <v>19</v>
      </c>
      <c r="BD152" s="4" t="s">
        <v>20</v>
      </c>
      <c r="BE152" s="4" t="s">
        <v>21</v>
      </c>
      <c r="BF152" s="3" t="s">
        <v>35</v>
      </c>
      <c r="BG152" s="3" t="s">
        <v>36</v>
      </c>
      <c r="BH152" s="3" t="s">
        <v>37</v>
      </c>
    </row>
    <row r="153" spans="1:61" x14ac:dyDescent="0.25">
      <c r="A153" s="16"/>
      <c r="B153" s="16"/>
      <c r="C153" s="16"/>
      <c r="D153" s="16"/>
      <c r="E153" s="16"/>
      <c r="F153" s="16"/>
      <c r="G153" s="19" t="s">
        <v>3</v>
      </c>
      <c r="K153" s="26"/>
      <c r="L153" t="s">
        <v>17</v>
      </c>
      <c r="T153" s="26"/>
      <c r="U153" t="s">
        <v>7</v>
      </c>
      <c r="AD153" s="26"/>
      <c r="AE153" t="s">
        <v>18</v>
      </c>
      <c r="AJ153" s="26"/>
      <c r="AK153" t="s">
        <v>25</v>
      </c>
      <c r="AV153" s="26"/>
      <c r="AW153" t="s">
        <v>33</v>
      </c>
    </row>
    <row r="154" spans="1:61" x14ac:dyDescent="0.25">
      <c r="A154" s="16"/>
      <c r="B154" s="16"/>
      <c r="C154" s="16"/>
      <c r="D154" s="16"/>
      <c r="E154" s="16"/>
      <c r="F154" s="16"/>
      <c r="G154" s="20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2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2"/>
      <c r="AW154" s="21"/>
      <c r="AX154" s="21"/>
      <c r="AY154" s="21"/>
      <c r="AZ154" s="21"/>
      <c r="BA154" s="21"/>
      <c r="BB154" s="21"/>
      <c r="BC154" s="21"/>
      <c r="BD154" s="21"/>
      <c r="BE154" s="21"/>
      <c r="BF154" s="21"/>
      <c r="BG154" s="21"/>
      <c r="BH154" s="23"/>
    </row>
    <row r="155" spans="1:61" x14ac:dyDescent="0.25">
      <c r="A155" s="1"/>
      <c r="B155" s="16"/>
      <c r="C155" s="16"/>
      <c r="D155" s="16"/>
      <c r="E155" s="16"/>
      <c r="F155" s="16"/>
      <c r="G155" s="10"/>
      <c r="H155" s="16"/>
      <c r="I155" s="16"/>
      <c r="J155" s="10"/>
      <c r="K155" s="16"/>
      <c r="L155" s="10"/>
      <c r="M155" s="16"/>
      <c r="N155" s="16"/>
      <c r="O155" s="16"/>
      <c r="P155" s="16"/>
      <c r="Q155" s="10"/>
      <c r="R155" s="16"/>
      <c r="S155" s="16"/>
      <c r="T155" s="16"/>
      <c r="U155" s="10"/>
      <c r="V155" s="10"/>
      <c r="W155" s="16"/>
      <c r="X155" s="16"/>
      <c r="Y155" s="16"/>
      <c r="Z155" s="16"/>
      <c r="AA155" s="10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</row>
    <row r="156" spans="1:61" x14ac:dyDescent="0.25">
      <c r="A156" s="1"/>
      <c r="B156" s="16" t="s">
        <v>74</v>
      </c>
      <c r="C156" s="16"/>
      <c r="D156" s="16"/>
      <c r="E156" s="16"/>
      <c r="F156" s="16"/>
      <c r="G156" s="10"/>
      <c r="H156" s="16"/>
      <c r="I156" s="16"/>
      <c r="J156" s="10"/>
      <c r="K156" s="16"/>
      <c r="L156" s="10"/>
      <c r="M156" s="16"/>
      <c r="N156" s="16"/>
      <c r="O156" s="16"/>
      <c r="P156" s="16"/>
      <c r="Q156" s="10"/>
      <c r="R156" s="16"/>
      <c r="S156" s="16"/>
      <c r="T156" s="16"/>
      <c r="U156" s="10"/>
      <c r="V156" s="10"/>
      <c r="W156" s="16"/>
      <c r="X156" s="16"/>
      <c r="Y156" s="16"/>
      <c r="Z156" s="16"/>
      <c r="AA156" s="10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</row>
    <row r="157" spans="1:61" x14ac:dyDescent="0.25">
      <c r="A157" s="1"/>
      <c r="B157" s="16" t="s">
        <v>75</v>
      </c>
      <c r="C157" s="16"/>
      <c r="D157" s="16"/>
      <c r="E157" s="16"/>
      <c r="F157" s="16"/>
      <c r="G157" s="10"/>
      <c r="H157" s="16"/>
      <c r="I157" s="16"/>
      <c r="J157" s="16"/>
      <c r="K157" s="16"/>
      <c r="L157" s="10"/>
      <c r="M157" s="16"/>
      <c r="N157" s="16"/>
      <c r="O157" s="16"/>
      <c r="P157" s="16"/>
      <c r="Q157" s="16"/>
      <c r="R157" s="16"/>
      <c r="S157" s="16"/>
      <c r="T157" s="16"/>
      <c r="U157" s="10"/>
      <c r="V157" s="16"/>
      <c r="W157" s="16"/>
      <c r="X157" s="16"/>
      <c r="Y157" s="16"/>
      <c r="Z157" s="16"/>
      <c r="AA157" s="10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</row>
    <row r="158" spans="1:61" x14ac:dyDescent="0.25">
      <c r="A158" s="1"/>
      <c r="B158" s="16" t="s">
        <v>76</v>
      </c>
      <c r="C158" s="16"/>
      <c r="D158" s="16"/>
      <c r="E158" s="16"/>
      <c r="F158" s="16"/>
      <c r="G158" s="10"/>
      <c r="H158" s="16"/>
      <c r="I158" s="16"/>
      <c r="J158" s="10"/>
      <c r="K158" s="16"/>
      <c r="L158" s="10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</row>
    <row r="159" spans="1:61" x14ac:dyDescent="0.25">
      <c r="A159" s="1"/>
      <c r="B159" s="16"/>
      <c r="C159" s="16"/>
      <c r="D159" s="16"/>
      <c r="E159" s="16"/>
      <c r="F159" s="16"/>
      <c r="G159" s="10"/>
      <c r="H159" s="16"/>
      <c r="I159" s="16"/>
      <c r="J159" s="16"/>
      <c r="K159" s="16"/>
      <c r="L159" s="10"/>
      <c r="M159" s="16"/>
      <c r="N159" s="16"/>
      <c r="O159" s="16"/>
      <c r="P159" s="16"/>
      <c r="Q159" s="16"/>
      <c r="R159" s="16"/>
      <c r="S159" s="16"/>
      <c r="T159" s="16"/>
      <c r="U159" s="10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</row>
    <row r="160" spans="1:61" x14ac:dyDescent="0.25">
      <c r="A160" s="1"/>
      <c r="B160" s="10" t="s">
        <v>78</v>
      </c>
      <c r="C160" s="16"/>
      <c r="D160" s="16"/>
      <c r="E160" s="16"/>
      <c r="F160" s="16"/>
      <c r="G160" s="10"/>
      <c r="H160" s="16"/>
      <c r="I160" s="16"/>
      <c r="J160" s="16"/>
      <c r="K160" s="16"/>
      <c r="L160" s="10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</row>
    <row r="161" spans="1:60" x14ac:dyDescent="0.25">
      <c r="A161" s="1"/>
      <c r="B161" s="10" t="s">
        <v>81</v>
      </c>
      <c r="C161" s="16"/>
      <c r="D161" s="16"/>
      <c r="E161" s="16"/>
      <c r="F161" s="16"/>
      <c r="G161" s="10"/>
      <c r="H161" s="16"/>
      <c r="I161" s="16"/>
      <c r="J161" s="16"/>
      <c r="K161" s="16"/>
      <c r="L161" s="10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</row>
    <row r="162" spans="1:60" x14ac:dyDescent="0.25">
      <c r="B162" s="10" t="s">
        <v>80</v>
      </c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</row>
    <row r="163" spans="1:60" x14ac:dyDescent="0.25">
      <c r="A163" s="1"/>
      <c r="B163" s="10" t="s">
        <v>82</v>
      </c>
      <c r="C163" s="16"/>
      <c r="D163" s="16"/>
      <c r="E163" s="16"/>
      <c r="F163" s="16"/>
      <c r="G163" s="10"/>
      <c r="H163" s="16"/>
      <c r="I163" s="16"/>
      <c r="J163" s="16"/>
      <c r="K163" s="16"/>
      <c r="L163" s="10"/>
      <c r="M163" s="10"/>
      <c r="N163" s="10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</row>
    <row r="164" spans="1:60" x14ac:dyDescent="0.25">
      <c r="A164" s="1"/>
      <c r="B164" s="10" t="s">
        <v>79</v>
      </c>
      <c r="C164" s="16"/>
      <c r="D164" s="16"/>
      <c r="E164" s="16"/>
      <c r="F164" s="16"/>
      <c r="G164" s="10"/>
      <c r="H164" s="16"/>
      <c r="I164" s="16"/>
      <c r="J164" s="16"/>
      <c r="K164" s="16"/>
      <c r="L164" s="10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</row>
    <row r="165" spans="1:60" x14ac:dyDescent="0.25">
      <c r="A165" s="1"/>
      <c r="B165" s="16"/>
      <c r="C165" s="16"/>
      <c r="D165" s="16"/>
      <c r="E165" s="16"/>
      <c r="F165" s="16"/>
      <c r="G165" s="10"/>
      <c r="H165" s="16"/>
      <c r="I165" s="16"/>
      <c r="J165" s="16"/>
      <c r="K165" s="16"/>
      <c r="L165" s="10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</row>
    <row r="166" spans="1:60" x14ac:dyDescent="0.25">
      <c r="A166" s="1"/>
      <c r="B166" s="16"/>
      <c r="C166" s="16"/>
      <c r="D166" s="16"/>
      <c r="E166" s="16"/>
      <c r="F166" s="16"/>
      <c r="G166" s="10"/>
      <c r="H166" s="16"/>
      <c r="I166" s="16"/>
      <c r="J166" s="16"/>
      <c r="K166" s="16"/>
      <c r="L166" s="10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</row>
    <row r="167" spans="1:60" x14ac:dyDescent="0.25">
      <c r="A167" s="1"/>
      <c r="B167" s="16"/>
      <c r="C167" s="16"/>
      <c r="D167" s="16"/>
      <c r="E167" s="16"/>
      <c r="F167" s="16"/>
      <c r="G167" s="10"/>
      <c r="H167" s="16"/>
      <c r="I167" s="16"/>
      <c r="J167" s="16"/>
      <c r="K167" s="16"/>
      <c r="L167" s="10">
        <v>1352.4</v>
      </c>
      <c r="M167" s="16">
        <v>2675.4</v>
      </c>
      <c r="N167" s="16">
        <v>1750</v>
      </c>
      <c r="O167" s="10">
        <v>3500</v>
      </c>
      <c r="P167" s="16" t="s">
        <v>87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</row>
    <row r="168" spans="1:60" x14ac:dyDescent="0.25">
      <c r="A168" s="1"/>
      <c r="B168" s="16"/>
      <c r="C168" s="16"/>
      <c r="D168" s="16"/>
      <c r="E168" s="16"/>
      <c r="F168" s="16"/>
      <c r="G168" s="10"/>
      <c r="H168" s="16"/>
      <c r="I168" s="16"/>
      <c r="J168" s="16"/>
      <c r="K168" s="16"/>
      <c r="L168" s="10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</row>
    <row r="169" spans="1:60" x14ac:dyDescent="0.25">
      <c r="A169" s="1"/>
    </row>
    <row r="170" spans="1:60" x14ac:dyDescent="0.25">
      <c r="A170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2019-08-18T21:33:48Z</dcterms:modified>
</cp:coreProperties>
</file>